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4\OPŽP\ISŠA Brno\01_Modernizace gastroprovozu\08_Dodatek\Příloha č. 2 Změnové listy\ZL 03\"/>
    </mc:Choice>
  </mc:AlternateContent>
  <bookViews>
    <workbookView xWindow="0" yWindow="0" windowWidth="28755" windowHeight="10665" activeTab="1"/>
  </bookViews>
  <sheets>
    <sheet name="Rekapitulace stavby" sheetId="1" r:id="rId1"/>
    <sheet name="250708 - Bourání podlahov..." sheetId="2" r:id="rId2"/>
  </sheets>
  <definedNames>
    <definedName name="_xlnm._FilterDatabase" localSheetId="1" hidden="1">'250708 - Bourání podlahov...'!$C$82:$K$104</definedName>
    <definedName name="_xlnm.Print_Titles" localSheetId="1">'250708 - Bourání podlahov...'!$82:$82</definedName>
    <definedName name="_xlnm.Print_Titles" localSheetId="0">'Rekapitulace stavby'!$52:$52</definedName>
    <definedName name="_xlnm.Print_Area" localSheetId="1">'250708 - Bourání podlahov...'!$C$4:$J$39,'250708 - Bourání podlahov...'!$C$45:$J$64,'250708 - Bourání podlahov...'!$C$70:$K$104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T97" i="2"/>
  <c r="R98" i="2"/>
  <c r="R97" i="2" s="1"/>
  <c r="P98" i="2"/>
  <c r="P97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6" i="2"/>
  <c r="BH86" i="2"/>
  <c r="BG86" i="2"/>
  <c r="BF86" i="2"/>
  <c r="T86" i="2"/>
  <c r="R86" i="2"/>
  <c r="P86" i="2"/>
  <c r="J80" i="2"/>
  <c r="F79" i="2"/>
  <c r="F77" i="2"/>
  <c r="E75" i="2"/>
  <c r="J55" i="2"/>
  <c r="F54" i="2"/>
  <c r="F52" i="2"/>
  <c r="E50" i="2"/>
  <c r="J21" i="2"/>
  <c r="E21" i="2"/>
  <c r="J79" i="2"/>
  <c r="J20" i="2"/>
  <c r="J18" i="2"/>
  <c r="E18" i="2"/>
  <c r="F80" i="2"/>
  <c r="J17" i="2"/>
  <c r="J12" i="2"/>
  <c r="J77" i="2"/>
  <c r="E7" i="2"/>
  <c r="E73" i="2"/>
  <c r="L50" i="1"/>
  <c r="AM50" i="1"/>
  <c r="AM49" i="1"/>
  <c r="L49" i="1"/>
  <c r="AM47" i="1"/>
  <c r="L47" i="1"/>
  <c r="L45" i="1"/>
  <c r="L44" i="1"/>
  <c r="J86" i="2"/>
  <c r="BK91" i="2"/>
  <c r="BK98" i="2"/>
  <c r="BK100" i="2"/>
  <c r="J101" i="2"/>
  <c r="BK102" i="2"/>
  <c r="J104" i="2"/>
  <c r="J100" i="2"/>
  <c r="J98" i="2"/>
  <c r="BK101" i="2"/>
  <c r="J102" i="2"/>
  <c r="J92" i="2"/>
  <c r="BK104" i="2"/>
  <c r="BK86" i="2"/>
  <c r="AS54" i="1"/>
  <c r="J91" i="2"/>
  <c r="BK92" i="2"/>
  <c r="P85" i="2" l="1"/>
  <c r="BK85" i="2"/>
  <c r="J85" i="2"/>
  <c r="J61" i="2"/>
  <c r="T85" i="2"/>
  <c r="BK99" i="2"/>
  <c r="J99" i="2"/>
  <c r="J63" i="2"/>
  <c r="R99" i="2"/>
  <c r="R84" i="2" s="1"/>
  <c r="R83" i="2" s="1"/>
  <c r="R85" i="2"/>
  <c r="P99" i="2"/>
  <c r="T99" i="2"/>
  <c r="BK97" i="2"/>
  <c r="J97" i="2"/>
  <c r="J62" i="2" s="1"/>
  <c r="E48" i="2"/>
  <c r="J52" i="2"/>
  <c r="BE91" i="2"/>
  <c r="BE98" i="2"/>
  <c r="BE100" i="2"/>
  <c r="J54" i="2"/>
  <c r="BE92" i="2"/>
  <c r="BE104" i="2"/>
  <c r="BE86" i="2"/>
  <c r="BE101" i="2"/>
  <c r="BE102" i="2"/>
  <c r="F55" i="2"/>
  <c r="F35" i="2"/>
  <c r="BB55" i="1"/>
  <c r="BB54" i="1"/>
  <c r="AX54" i="1" s="1"/>
  <c r="J34" i="2"/>
  <c r="AW55" i="1"/>
  <c r="F36" i="2"/>
  <c r="BC55" i="1" s="1"/>
  <c r="BC54" i="1" s="1"/>
  <c r="W32" i="1" s="1"/>
  <c r="F34" i="2"/>
  <c r="BA55" i="1" s="1"/>
  <c r="BA54" i="1" s="1"/>
  <c r="AW54" i="1" s="1"/>
  <c r="AK30" i="1" s="1"/>
  <c r="F37" i="2"/>
  <c r="BD55" i="1" s="1"/>
  <c r="BD54" i="1" s="1"/>
  <c r="W33" i="1" s="1"/>
  <c r="T84" i="2" l="1"/>
  <c r="T83" i="2"/>
  <c r="P84" i="2"/>
  <c r="P83" i="2"/>
  <c r="AU55" i="1" s="1"/>
  <c r="AU54" i="1" s="1"/>
  <c r="BK84" i="2"/>
  <c r="J84" i="2"/>
  <c r="J60" i="2"/>
  <c r="AY54" i="1"/>
  <c r="W31" i="1"/>
  <c r="F33" i="2"/>
  <c r="AZ55" i="1"/>
  <c r="AZ54" i="1" s="1"/>
  <c r="AV54" i="1" s="1"/>
  <c r="AK29" i="1" s="1"/>
  <c r="W30" i="1"/>
  <c r="J33" i="2"/>
  <c r="AV55" i="1" s="1"/>
  <c r="AT55" i="1" s="1"/>
  <c r="BK83" i="2" l="1"/>
  <c r="J83" i="2"/>
  <c r="J59" i="2"/>
  <c r="W29" i="1"/>
  <c r="AT54" i="1"/>
  <c r="J30" i="2" l="1"/>
  <c r="AG55" i="1"/>
  <c r="AG54" i="1"/>
  <c r="AK26" i="1"/>
  <c r="J39" i="2" l="1"/>
  <c r="AN55" i="1"/>
  <c r="AK35" i="1"/>
  <c r="AN54" i="1"/>
</calcChain>
</file>

<file path=xl/sharedStrings.xml><?xml version="1.0" encoding="utf-8"?>
<sst xmlns="http://schemas.openxmlformats.org/spreadsheetml/2006/main" count="450" uniqueCount="167">
  <si>
    <t>Export Komplet</t>
  </si>
  <si>
    <t>VZ</t>
  </si>
  <si>
    <t>2.0</t>
  </si>
  <si>
    <t>ZAMOK</t>
  </si>
  <si>
    <t>False</t>
  </si>
  <si>
    <t>{92aa7c7a-abf1-4461-9033-0f9255257388}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</si>
  <si>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</si>
  <si>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</si>
  <si>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</si>
  <si>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</si>
  <si>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</si>
  <si>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</si>
  <si>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</si>
  <si>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</si>
  <si>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</si>
  <si>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</si>
  <si>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</si>
  <si>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</si>
  <si>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</si>
  <si>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</si>
  <si>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</si>
  <si>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</si>
  <si>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8.7.2025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</si>
  <si>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</si>
  <si>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</si>
  <si>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</si>
  <si>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</si>
  <si>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</si>
  <si>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</si>
  <si>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</si>
  <si>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</si>
  <si>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</si>
  <si>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</si>
  <si>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</si>
  <si>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</si>
  <si>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</si>
  <si>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</si>
  <si>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</si>
  <si>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</si>
  <si>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</si>
  <si>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</si>
  <si>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</si>
  <si>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</si>
  <si>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</si>
  <si>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</si>
  <si>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</si>
  <si>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</si>
  <si>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</si>
  <si>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</si>
  <si>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</si>
  <si>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</si>
  <si>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</si>
  <si>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</si>
  <si>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</si>
  <si>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</si>
  <si>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</si>
  <si>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</si>
  <si>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</si>
  <si>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</si>
  <si>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</si>
  <si>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</si>
  <si>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</si>
  <si>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</si>
  <si>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</si>
  <si>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</si>
  <si>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</si>
  <si>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</si>
  <si>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</si>
  <si>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</si>
  <si>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</si>
  <si>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</si>
  <si>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</si>
  <si>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</si>
  <si>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</si>
  <si>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</si>
  <si>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</si>
  <si>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</si>
  <si>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</si>
  <si>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250708</t>
  </si>
  <si>
    <t>Bourání podlahového souvrství, betonáž</t>
  </si>
  <si>
    <t>STA</t>
  </si>
  <si>
    <t>1</t>
  </si>
  <si>
    <t>{3c6b5870-cdbb-468f-880c-4f337ba1ed22}</t>
  </si>
  <si>
    <t>2</t>
  </si>
  <si>
    <t>KRYCÍ LIST SOUPISU PRACÍ</t>
  </si>
  <si>
    <t>Objekt:</t>
  </si>
  <si>
    <t>250708 - Bourání podlahového souvrství, betonáž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</si>
  <si>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</si>
  <si>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</si>
  <si>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</si>
  <si>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</si>
  <si>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</si>
  <si>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</si>
  <si>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</si>
  <si>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</si>
  <si>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</si>
  <si>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</si>
  <si>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</si>
  <si>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</si>
  <si>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</si>
  <si>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</si>
  <si>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</si>
  <si>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</si>
  <si>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</si>
  <si>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</si>
  <si>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</si>
  <si>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</si>
  <si>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</si>
  <si>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</si>
  <si>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</si>
  <si>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</si>
  <si>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</si>
  <si>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</si>
  <si>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</si>
  <si>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631311125</t>
  </si>
  <si>
    <t>Mazanina z betonu prostého bez zvýšených nároků na prostředí tl. přes 80 do 120 mm tř. C 20/25</t>
  </si>
  <si>
    <t>m3</t>
  </si>
  <si>
    <t>poptávka OSS_23042025 - D.1.1 Arch. - ZN - [18]</t>
  </si>
  <si>
    <t>4</t>
  </si>
  <si>
    <t>-1925016503</t>
  </si>
  <si>
    <t>VV</t>
  </si>
  <si>
    <t>"1.19"(2,7*2,84+1*0,3)*0,09</t>
  </si>
  <si>
    <t>"1.18"(3,25*2,985)*0,09</t>
  </si>
  <si>
    <t>"1.17"(4,17*1,5+2,125*2,115)*0,09</t>
  </si>
  <si>
    <t>Součet</t>
  </si>
  <si>
    <t>631319233</t>
  </si>
  <si>
    <t>Příplatek k cenám betonových mazanin za vyztužení skleněnými vlákny objemové vyztužení 4 kg/m3</t>
  </si>
  <si>
    <t>poptávka OSS_23042025 - D.1.1 Arch. - ZN - [19]</t>
  </si>
  <si>
    <t>797727571</t>
  </si>
  <si>
    <t>3</t>
  </si>
  <si>
    <t>634112126</t>
  </si>
  <si>
    <t>Obvodová dilatace mezi stěnou a mazaninou nebo potěrem podlahovým páskem z pěnového PE s fólií tl. do 10 mm, výšky 100 mm</t>
  </si>
  <si>
    <t>m</t>
  </si>
  <si>
    <t>poptávka OSS_23042025 - D.1.1 Arch. - ZN - [20]</t>
  </si>
  <si>
    <t>2133368719</t>
  </si>
  <si>
    <t>"1.19"(2,7+2,84)*2</t>
  </si>
  <si>
    <t>"1.18"(2,985+3,25)*2</t>
  </si>
  <si>
    <t>"1.17"(4,17+(1,5+2,115))*2</t>
  </si>
  <si>
    <t>9</t>
  </si>
  <si>
    <t>Ostatní konstrukce a práce, bourání</t>
  </si>
  <si>
    <t>965042141</t>
  </si>
  <si>
    <t>Bourání mazanin betonových nebo z litého asfaltu tl. do 100 mm, plochy přes 4 m2</t>
  </si>
  <si>
    <t>poptávka OSS_23042025 - D.1.1 Arch. - ZN - [29]</t>
  </si>
  <si>
    <t>-2034779484</t>
  </si>
  <si>
    <t>997</t>
  </si>
  <si>
    <t>Doprava suti a vybouraných hmot</t>
  </si>
  <si>
    <t>5</t>
  </si>
  <si>
    <t>997013211</t>
  </si>
  <si>
    <t>Vnitrostaveništní doprava suti a vybouraných hmot vodorovně do 50 m s naložením ručně pro budovy a haly výšky do 6 m</t>
  </si>
  <si>
    <t>t</t>
  </si>
  <si>
    <t>poptávka OSS_23042025 - D.1.1 Arch. - ZN - [39]</t>
  </si>
  <si>
    <t>2035319157</t>
  </si>
  <si>
    <t>997013501</t>
  </si>
  <si>
    <t>Odvoz suti a vybouraných hmot na skládku nebo meziskládku se složením, na vzdálenost do 1 km</t>
  </si>
  <si>
    <t>poptávka OSS_23042025 - D.1.1 Arch. - ZN - [40]</t>
  </si>
  <si>
    <t>-1486379666</t>
  </si>
  <si>
    <t>7</t>
  </si>
  <si>
    <t>997013509</t>
  </si>
  <si>
    <t>Odvoz suti a vybouraných hmot na skládku nebo meziskládku se složením, na vzdálenost Příplatek k ceně za každý další započatý 1 km přes 1 km</t>
  </si>
  <si>
    <t>poptávka OSS_23042025 - D.1.1 Arch. - ZN - [41]</t>
  </si>
  <si>
    <t>-333892647</t>
  </si>
  <si>
    <t>((2*4,1)-1)*5,881</t>
  </si>
  <si>
    <t>8</t>
  </si>
  <si>
    <t>997013861</t>
  </si>
  <si>
    <t>Poplatek za uložení stavebního odpadu na recyklační skládce (skládkovné) z prostého betonu zatříděného do Katalogu odpadů pod kódem 17 01 01</t>
  </si>
  <si>
    <t>poptávka OSS_23042025 - D.1.1 Arch. - ZN - [43]</t>
  </si>
  <si>
    <t>705627110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</si>
</sst>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9" fillId="0" borderId="19" xfId="0" applyFont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1"/>
      <c r="AQ5" s="21"/>
      <c r="AR5" s="19"/>
      <c r="BS5" s="16" t="s">
        <v>6</v>
      </c>
    </row>
    <row r="6" spans="1:74" s="1" customFormat="1" ht="36.950000000000003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1"/>
      <c r="AQ6" s="21"/>
      <c r="AR6" s="19"/>
      <c r="BS6" s="16" t="s">
        <v>6</v>
      </c>
    </row>
    <row r="7" spans="1:74" s="1" customFormat="1" ht="12" customHeight="1">
      <c r="B7" s="20"/>
      <c r="C7" s="21"/>
      <c r="D7" s="27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pans="1:74" s="1" customFormat="1" ht="12" customHeight="1">
      <c r="B8" s="20"/>
      <c r="C8" s="21"/>
      <c r="D8" s="27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s="1" customFormat="1" ht="12" customHeight="1">
      <c r="B10" s="20"/>
      <c r="C10" s="21"/>
      <c r="D10" s="27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24</v>
      </c>
      <c r="AL10" s="21"/>
      <c r="AM10" s="21"/>
      <c r="AN10" s="25" t="s">
        <v>25</v>
      </c>
      <c r="AO10" s="21"/>
      <c r="AP10" s="21"/>
      <c r="AQ10" s="21"/>
      <c r="AR10" s="19"/>
      <c r="BS10" s="16" t="s">
        <v>6</v>
      </c>
    </row>
    <row r="11" spans="1:74" s="1" customFormat="1" ht="18.399999999999999" customHeight="1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27</v>
      </c>
      <c r="AL11" s="21"/>
      <c r="AM11" s="21"/>
      <c r="AN11" s="25" t="s">
        <v>28</v>
      </c>
      <c r="AO11" s="21"/>
      <c r="AP11" s="21"/>
      <c r="AQ11" s="21"/>
      <c r="AR11" s="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s="1" customFormat="1" ht="12" customHeight="1">
      <c r="B13" s="20"/>
      <c r="C13" s="21"/>
      <c r="D13" s="27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 spans="1:74" ht="12.75">
      <c r="B14" s="20"/>
      <c r="C14" s="21"/>
      <c r="D14" s="21"/>
      <c r="E14" s="25" t="s">
        <v>30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27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27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>
      <c r="B19" s="20"/>
      <c r="C19" s="21"/>
      <c r="D19" s="27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24</v>
      </c>
      <c r="AL19" s="21"/>
      <c r="AM19" s="21"/>
      <c r="AN19" s="25" t="s">
        <v>34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>
      <c r="B20" s="20"/>
      <c r="C20" s="21"/>
      <c r="D20" s="21"/>
      <c r="E20" s="25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27</v>
      </c>
      <c r="AL20" s="21"/>
      <c r="AM20" s="21"/>
      <c r="AN20" s="25" t="s">
        <v>36</v>
      </c>
      <c r="AO20" s="21"/>
      <c r="AP20" s="21"/>
      <c r="AQ20" s="21"/>
      <c r="AR20" s="1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47.25" customHeight="1">
      <c r="B23" s="20"/>
      <c r="C23" s="21"/>
      <c r="D23" s="21"/>
      <c r="E23" s="204" t="s">
        <v>38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>
      <c r="A26" s="30"/>
      <c r="B26" s="31"/>
      <c r="C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5">
        <f>ROUND(AG54,2)</f>
        <v>37913.519999999997</v>
      </c>
      <c r="AL26" s="206"/>
      <c r="AM26" s="206"/>
      <c r="AN26" s="206"/>
      <c r="AO26" s="206"/>
      <c r="AP26" s="32"/>
      <c r="AQ26" s="32"/>
      <c r="AR26" s="35"/>
      <c r="BE26" s="3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7" t="s">
        <v>40</v>
      </c>
      <c r="M28" s="207"/>
      <c r="N28" s="207"/>
      <c r="O28" s="207"/>
      <c r="P28" s="207"/>
      <c r="Q28" s="32"/>
      <c r="R28" s="32"/>
      <c r="S28" s="32"/>
      <c r="T28" s="32"/>
      <c r="U28" s="32"/>
      <c r="V28" s="32"/>
      <c r="W28" s="207" t="s">
        <v>41</v>
      </c>
      <c r="X28" s="207"/>
      <c r="Y28" s="207"/>
      <c r="Z28" s="207"/>
      <c r="AA28" s="207"/>
      <c r="AB28" s="207"/>
      <c r="AC28" s="207"/>
      <c r="AD28" s="207"/>
      <c r="AE28" s="207"/>
      <c r="AF28" s="32"/>
      <c r="AG28" s="32"/>
      <c r="AH28" s="32"/>
      <c r="AI28" s="32"/>
      <c r="AJ28" s="32"/>
      <c r="AK28" s="207" t="s">
        <v>42</v>
      </c>
      <c r="AL28" s="207"/>
      <c r="AM28" s="207"/>
      <c r="AN28" s="207"/>
      <c r="AO28" s="207"/>
      <c r="AP28" s="32"/>
      <c r="AQ28" s="32"/>
      <c r="AR28" s="35"/>
      <c r="BE28" s="30"/>
    </row>
    <row r="29" spans="1:71" s="3" customFormat="1" ht="14.45" customHeight="1">
      <c r="B29" s="36"/>
      <c r="C29" s="37"/>
      <c r="D29" s="27" t="s">
        <v>43</v>
      </c>
      <c r="E29" s="37"/>
      <c r="F29" s="27" t="s">
        <v>44</v>
      </c>
      <c r="G29" s="37"/>
      <c r="H29" s="37"/>
      <c r="I29" s="37"/>
      <c r="J29" s="37"/>
      <c r="K29" s="37"/>
      <c r="L29" s="210">
        <v>0.21</v>
      </c>
      <c r="M29" s="209"/>
      <c r="N29" s="209"/>
      <c r="O29" s="209"/>
      <c r="P29" s="209"/>
      <c r="Q29" s="37"/>
      <c r="R29" s="37"/>
      <c r="S29" s="37"/>
      <c r="T29" s="37"/>
      <c r="U29" s="37"/>
      <c r="V29" s="37"/>
      <c r="W29" s="208">
        <f>ROUND(AZ54, 2)</f>
        <v>37913.519999999997</v>
      </c>
      <c r="X29" s="209"/>
      <c r="Y29" s="209"/>
      <c r="Z29" s="209"/>
      <c r="AA29" s="209"/>
      <c r="AB29" s="209"/>
      <c r="AC29" s="209"/>
      <c r="AD29" s="209"/>
      <c r="AE29" s="209"/>
      <c r="AF29" s="37"/>
      <c r="AG29" s="37"/>
      <c r="AH29" s="37"/>
      <c r="AI29" s="37"/>
      <c r="AJ29" s="37"/>
      <c r="AK29" s="208">
        <f>ROUND(AV54, 2)</f>
        <v>7961.84</v>
      </c>
      <c r="AL29" s="209"/>
      <c r="AM29" s="209"/>
      <c r="AN29" s="209"/>
      <c r="AO29" s="209"/>
      <c r="AP29" s="37"/>
      <c r="AQ29" s="37"/>
      <c r="AR29" s="38"/>
    </row>
    <row r="30" spans="1:71" s="3" customFormat="1" ht="14.45" customHeight="1">
      <c r="B30" s="36"/>
      <c r="C30" s="37"/>
      <c r="D30" s="37"/>
      <c r="E30" s="37"/>
      <c r="F30" s="27" t="s">
        <v>45</v>
      </c>
      <c r="G30" s="37"/>
      <c r="H30" s="37"/>
      <c r="I30" s="37"/>
      <c r="J30" s="37"/>
      <c r="K30" s="37"/>
      <c r="L30" s="210">
        <v>0.12</v>
      </c>
      <c r="M30" s="209"/>
      <c r="N30" s="209"/>
      <c r="O30" s="209"/>
      <c r="P30" s="209"/>
      <c r="Q30" s="37"/>
      <c r="R30" s="37"/>
      <c r="S30" s="37"/>
      <c r="T30" s="37"/>
      <c r="U30" s="37"/>
      <c r="V30" s="37"/>
      <c r="W30" s="208">
        <f>ROUND(BA54, 2)</f>
        <v>0</v>
      </c>
      <c r="X30" s="209"/>
      <c r="Y30" s="209"/>
      <c r="Z30" s="209"/>
      <c r="AA30" s="209"/>
      <c r="AB30" s="209"/>
      <c r="AC30" s="209"/>
      <c r="AD30" s="209"/>
      <c r="AE30" s="209"/>
      <c r="AF30" s="37"/>
      <c r="AG30" s="37"/>
      <c r="AH30" s="37"/>
      <c r="AI30" s="37"/>
      <c r="AJ30" s="37"/>
      <c r="AK30" s="208">
        <f>ROUND(AW54, 2)</f>
        <v>0</v>
      </c>
      <c r="AL30" s="209"/>
      <c r="AM30" s="209"/>
      <c r="AN30" s="209"/>
      <c r="AO30" s="209"/>
      <c r="AP30" s="37"/>
      <c r="AQ30" s="37"/>
      <c r="AR30" s="38"/>
    </row>
    <row r="31" spans="1:71" s="3" customFormat="1" ht="14.45" hidden="1" customHeight="1">
      <c r="B31" s="36"/>
      <c r="C31" s="37"/>
      <c r="D31" s="37"/>
      <c r="E31" s="37"/>
      <c r="F31" s="27" t="s">
        <v>46</v>
      </c>
      <c r="G31" s="37"/>
      <c r="H31" s="37"/>
      <c r="I31" s="37"/>
      <c r="J31" s="37"/>
      <c r="K31" s="37"/>
      <c r="L31" s="210">
        <v>0.21</v>
      </c>
      <c r="M31" s="209"/>
      <c r="N31" s="209"/>
      <c r="O31" s="209"/>
      <c r="P31" s="209"/>
      <c r="Q31" s="37"/>
      <c r="R31" s="37"/>
      <c r="S31" s="37"/>
      <c r="T31" s="37"/>
      <c r="U31" s="37"/>
      <c r="V31" s="37"/>
      <c r="W31" s="208">
        <f>ROUND(BB54, 2)</f>
        <v>0</v>
      </c>
      <c r="X31" s="209"/>
      <c r="Y31" s="209"/>
      <c r="Z31" s="209"/>
      <c r="AA31" s="209"/>
      <c r="AB31" s="209"/>
      <c r="AC31" s="209"/>
      <c r="AD31" s="209"/>
      <c r="AE31" s="209"/>
      <c r="AF31" s="37"/>
      <c r="AG31" s="37"/>
      <c r="AH31" s="37"/>
      <c r="AI31" s="37"/>
      <c r="AJ31" s="37"/>
      <c r="AK31" s="208">
        <v>0</v>
      </c>
      <c r="AL31" s="209"/>
      <c r="AM31" s="209"/>
      <c r="AN31" s="209"/>
      <c r="AO31" s="209"/>
      <c r="AP31" s="37"/>
      <c r="AQ31" s="37"/>
      <c r="AR31" s="38"/>
    </row>
    <row r="32" spans="1:71" s="3" customFormat="1" ht="14.45" hidden="1" customHeight="1">
      <c r="B32" s="36"/>
      <c r="C32" s="37"/>
      <c r="D32" s="37"/>
      <c r="E32" s="37"/>
      <c r="F32" s="27" t="s">
        <v>47</v>
      </c>
      <c r="G32" s="37"/>
      <c r="H32" s="37"/>
      <c r="I32" s="37"/>
      <c r="J32" s="37"/>
      <c r="K32" s="37"/>
      <c r="L32" s="210">
        <v>0.12</v>
      </c>
      <c r="M32" s="209"/>
      <c r="N32" s="209"/>
      <c r="O32" s="209"/>
      <c r="P32" s="209"/>
      <c r="Q32" s="37"/>
      <c r="R32" s="37"/>
      <c r="S32" s="37"/>
      <c r="T32" s="37"/>
      <c r="U32" s="37"/>
      <c r="V32" s="37"/>
      <c r="W32" s="208">
        <f>ROUND(BC54, 2)</f>
        <v>0</v>
      </c>
      <c r="X32" s="209"/>
      <c r="Y32" s="209"/>
      <c r="Z32" s="209"/>
      <c r="AA32" s="209"/>
      <c r="AB32" s="209"/>
      <c r="AC32" s="209"/>
      <c r="AD32" s="209"/>
      <c r="AE32" s="209"/>
      <c r="AF32" s="37"/>
      <c r="AG32" s="37"/>
      <c r="AH32" s="37"/>
      <c r="AI32" s="37"/>
      <c r="AJ32" s="37"/>
      <c r="AK32" s="208">
        <v>0</v>
      </c>
      <c r="AL32" s="209"/>
      <c r="AM32" s="209"/>
      <c r="AN32" s="209"/>
      <c r="AO32" s="209"/>
      <c r="AP32" s="37"/>
      <c r="AQ32" s="37"/>
      <c r="AR32" s="38"/>
    </row>
    <row r="33" spans="1:57" s="3" customFormat="1" ht="14.45" hidden="1" customHeight="1">
      <c r="B33" s="36"/>
      <c r="C33" s="37"/>
      <c r="D33" s="37"/>
      <c r="E33" s="37"/>
      <c r="F33" s="27" t="s">
        <v>48</v>
      </c>
      <c r="G33" s="37"/>
      <c r="H33" s="37"/>
      <c r="I33" s="37"/>
      <c r="J33" s="37"/>
      <c r="K33" s="37"/>
      <c r="L33" s="210">
        <v>0</v>
      </c>
      <c r="M33" s="209"/>
      <c r="N33" s="209"/>
      <c r="O33" s="209"/>
      <c r="P33" s="209"/>
      <c r="Q33" s="37"/>
      <c r="R33" s="37"/>
      <c r="S33" s="37"/>
      <c r="T33" s="37"/>
      <c r="U33" s="37"/>
      <c r="V33" s="37"/>
      <c r="W33" s="208">
        <f>ROUND(BD54, 2)</f>
        <v>0</v>
      </c>
      <c r="X33" s="209"/>
      <c r="Y33" s="209"/>
      <c r="Z33" s="209"/>
      <c r="AA33" s="209"/>
      <c r="AB33" s="209"/>
      <c r="AC33" s="209"/>
      <c r="AD33" s="209"/>
      <c r="AE33" s="209"/>
      <c r="AF33" s="37"/>
      <c r="AG33" s="37"/>
      <c r="AH33" s="37"/>
      <c r="AI33" s="37"/>
      <c r="AJ33" s="37"/>
      <c r="AK33" s="208">
        <v>0</v>
      </c>
      <c r="AL33" s="209"/>
      <c r="AM33" s="209"/>
      <c r="AN33" s="209"/>
      <c r="AO33" s="209"/>
      <c r="AP33" s="37"/>
      <c r="AQ33" s="37"/>
      <c r="AR33" s="3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>
      <c r="A35" s="30"/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11" t="s">
        <v>51</v>
      </c>
      <c r="Y35" s="212"/>
      <c r="Z35" s="212"/>
      <c r="AA35" s="212"/>
      <c r="AB35" s="212"/>
      <c r="AC35" s="41"/>
      <c r="AD35" s="41"/>
      <c r="AE35" s="41"/>
      <c r="AF35" s="41"/>
      <c r="AG35" s="41"/>
      <c r="AH35" s="41"/>
      <c r="AI35" s="41"/>
      <c r="AJ35" s="41"/>
      <c r="AK35" s="213">
        <f>SUM(AK26:AK33)</f>
        <v>45875.360000000001</v>
      </c>
      <c r="AL35" s="212"/>
      <c r="AM35" s="212"/>
      <c r="AN35" s="212"/>
      <c r="AO35" s="214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6.95" customHeight="1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E37" s="30"/>
    </row>
    <row r="41" spans="1:57" s="2" customFormat="1" ht="6.95" customHeight="1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E41" s="30"/>
    </row>
    <row r="42" spans="1:57" s="2" customFormat="1" ht="24.95" customHeight="1">
      <c r="A42" s="30"/>
      <c r="B42" s="31"/>
      <c r="C42" s="22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E42" s="30"/>
    </row>
    <row r="43" spans="1:57" s="2" customFormat="1" ht="6.95" customHeight="1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E43" s="30"/>
    </row>
    <row r="44" spans="1:57" s="4" customFormat="1" ht="12" customHeight="1">
      <c r="B44" s="47"/>
      <c r="C44" s="27" t="s">
        <v>12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25-03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7" s="5" customFormat="1" ht="36.950000000000003" customHeight="1">
      <c r="B45" s="50"/>
      <c r="C45" s="51" t="s">
        <v>14</v>
      </c>
      <c r="D45" s="52"/>
      <c r="E45" s="52"/>
      <c r="F45" s="52"/>
      <c r="G45" s="52"/>
      <c r="H45" s="52"/>
      <c r="I45" s="52"/>
      <c r="J45" s="52"/>
      <c r="K45" s="52"/>
      <c r="L45" s="215" t="str">
        <f>K6</f>
        <v>Modernizace stravovacího provozu ISŠA Brno, Dunajevského 1</v>
      </c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52"/>
      <c r="AQ45" s="52"/>
      <c r="AR45" s="53"/>
    </row>
    <row r="46" spans="1:57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E46" s="30"/>
    </row>
    <row r="47" spans="1:57" s="2" customFormat="1" ht="12" customHeight="1">
      <c r="A47" s="30"/>
      <c r="B47" s="31"/>
      <c r="C47" s="27" t="s">
        <v>19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Dunajevského 1996/1, 616 00 Brno-Žabovřesky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21</v>
      </c>
      <c r="AJ47" s="32"/>
      <c r="AK47" s="32"/>
      <c r="AL47" s="32"/>
      <c r="AM47" s="217" t="str">
        <f>IF(AN8= "","",AN8)</f>
        <v>8.7.2025</v>
      </c>
      <c r="AN47" s="217"/>
      <c r="AO47" s="32"/>
      <c r="AP47" s="32"/>
      <c r="AQ47" s="32"/>
      <c r="AR47" s="35"/>
      <c r="BE47" s="30"/>
    </row>
    <row r="48" spans="1:57" s="2" customFormat="1" ht="6.95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E48" s="30"/>
    </row>
    <row r="49" spans="1:91" s="2" customFormat="1" ht="15.2" customHeight="1">
      <c r="A49" s="30"/>
      <c r="B49" s="31"/>
      <c r="C49" s="27" t="s">
        <v>23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HRASPO spol. s r.o.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218" t="str">
        <f>IF(E17="","",E17)</f>
        <v xml:space="preserve"> </v>
      </c>
      <c r="AN49" s="219"/>
      <c r="AO49" s="219"/>
      <c r="AP49" s="219"/>
      <c r="AQ49" s="32"/>
      <c r="AR49" s="35"/>
      <c r="AS49" s="220" t="s">
        <v>53</v>
      </c>
      <c r="AT49" s="221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30"/>
    </row>
    <row r="50" spans="1:91" s="2" customFormat="1" ht="15.2" customHeight="1">
      <c r="A50" s="30"/>
      <c r="B50" s="31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8" t="str">
        <f>IF(E14="","",E14)</f>
        <v xml:space="preserve"> 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33</v>
      </c>
      <c r="AJ50" s="32"/>
      <c r="AK50" s="32"/>
      <c r="AL50" s="32"/>
      <c r="AM50" s="218" t="str">
        <f>IF(E20="","",E20)</f>
        <v>OSS Brno, s.r.o.</v>
      </c>
      <c r="AN50" s="219"/>
      <c r="AO50" s="219"/>
      <c r="AP50" s="219"/>
      <c r="AQ50" s="32"/>
      <c r="AR50" s="35"/>
      <c r="AS50" s="222"/>
      <c r="AT50" s="223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30"/>
    </row>
    <row r="51" spans="1:91" s="2" customFormat="1" ht="10.9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24"/>
      <c r="AT51" s="225"/>
      <c r="AU51" s="60"/>
      <c r="AV51" s="60"/>
      <c r="AW51" s="60"/>
      <c r="AX51" s="60"/>
      <c r="AY51" s="60"/>
      <c r="AZ51" s="60"/>
      <c r="BA51" s="60"/>
      <c r="BB51" s="60"/>
      <c r="BC51" s="60"/>
      <c r="BD51" s="61"/>
      <c r="BE51" s="30"/>
    </row>
    <row r="52" spans="1:91" s="2" customFormat="1" ht="29.25" customHeight="1">
      <c r="A52" s="30"/>
      <c r="B52" s="31"/>
      <c r="C52" s="226" t="s">
        <v>54</v>
      </c>
      <c r="D52" s="227"/>
      <c r="E52" s="227"/>
      <c r="F52" s="227"/>
      <c r="G52" s="227"/>
      <c r="H52" s="62"/>
      <c r="I52" s="228" t="s">
        <v>55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9" t="s">
        <v>56</v>
      </c>
      <c r="AH52" s="227"/>
      <c r="AI52" s="227"/>
      <c r="AJ52" s="227"/>
      <c r="AK52" s="227"/>
      <c r="AL52" s="227"/>
      <c r="AM52" s="227"/>
      <c r="AN52" s="228" t="s">
        <v>57</v>
      </c>
      <c r="AO52" s="227"/>
      <c r="AP52" s="227"/>
      <c r="AQ52" s="63" t="s">
        <v>58</v>
      </c>
      <c r="AR52" s="35"/>
      <c r="AS52" s="64" t="s">
        <v>59</v>
      </c>
      <c r="AT52" s="65" t="s">
        <v>60</v>
      </c>
      <c r="AU52" s="65" t="s">
        <v>61</v>
      </c>
      <c r="AV52" s="65" t="s">
        <v>62</v>
      </c>
      <c r="AW52" s="65" t="s">
        <v>63</v>
      </c>
      <c r="AX52" s="65" t="s">
        <v>64</v>
      </c>
      <c r="AY52" s="65" t="s">
        <v>65</v>
      </c>
      <c r="AZ52" s="65" t="s">
        <v>66</v>
      </c>
      <c r="BA52" s="65" t="s">
        <v>67</v>
      </c>
      <c r="BB52" s="65" t="s">
        <v>68</v>
      </c>
      <c r="BC52" s="65" t="s">
        <v>69</v>
      </c>
      <c r="BD52" s="66" t="s">
        <v>70</v>
      </c>
      <c r="BE52" s="30"/>
    </row>
    <row r="53" spans="1:91" s="2" customFormat="1" ht="10.9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  <c r="BE53" s="30"/>
    </row>
    <row r="54" spans="1:91" s="6" customFormat="1" ht="32.450000000000003" customHeight="1">
      <c r="B54" s="70"/>
      <c r="C54" s="71" t="s">
        <v>71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33">
        <f>ROUND(AG55,2)</f>
        <v>37913.519999999997</v>
      </c>
      <c r="AH54" s="233"/>
      <c r="AI54" s="233"/>
      <c r="AJ54" s="233"/>
      <c r="AK54" s="233"/>
      <c r="AL54" s="233"/>
      <c r="AM54" s="233"/>
      <c r="AN54" s="234">
        <f>SUM(AG54,AT54)</f>
        <v>45875.360000000001</v>
      </c>
      <c r="AO54" s="234"/>
      <c r="AP54" s="234"/>
      <c r="AQ54" s="74" t="s">
        <v>17</v>
      </c>
      <c r="AR54" s="75"/>
      <c r="AS54" s="76">
        <f>ROUND(AS55,2)</f>
        <v>0</v>
      </c>
      <c r="AT54" s="77">
        <f>ROUND(SUM(AV54:AW54),2)</f>
        <v>7961.84</v>
      </c>
      <c r="AU54" s="78">
        <f>ROUND(AU55,5)</f>
        <v>0</v>
      </c>
      <c r="AV54" s="77">
        <f>ROUND(AZ54*L29,2)</f>
        <v>7961.84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37913.519999999997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72</v>
      </c>
      <c r="BT54" s="80" t="s">
        <v>73</v>
      </c>
      <c r="BU54" s="81" t="s">
        <v>74</v>
      </c>
      <c r="BV54" s="80" t="s">
        <v>75</v>
      </c>
      <c r="BW54" s="80" t="s">
        <v>5</v>
      </c>
      <c r="BX54" s="80" t="s">
        <v>76</v>
      </c>
      <c r="CL54" s="80" t="s">
        <v>17</v>
      </c>
    </row>
    <row r="55" spans="1:91" s="7" customFormat="1" ht="16.5" customHeight="1">
      <c r="A55" s="82" t="s">
        <v>77</v>
      </c>
      <c r="B55" s="83"/>
      <c r="C55" s="84"/>
      <c r="D55" s="232" t="s">
        <v>78</v>
      </c>
      <c r="E55" s="232"/>
      <c r="F55" s="232"/>
      <c r="G55" s="232"/>
      <c r="H55" s="232"/>
      <c r="I55" s="85"/>
      <c r="J55" s="232" t="s">
        <v>79</v>
      </c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0">
        <f>'250708 - Bourání podlahov...'!J30</f>
        <v>37913.519999999997</v>
      </c>
      <c r="AH55" s="231"/>
      <c r="AI55" s="231"/>
      <c r="AJ55" s="231"/>
      <c r="AK55" s="231"/>
      <c r="AL55" s="231"/>
      <c r="AM55" s="231"/>
      <c r="AN55" s="230">
        <f>SUM(AG55,AT55)</f>
        <v>45875.360000000001</v>
      </c>
      <c r="AO55" s="231"/>
      <c r="AP55" s="231"/>
      <c r="AQ55" s="86" t="s">
        <v>80</v>
      </c>
      <c r="AR55" s="87"/>
      <c r="AS55" s="88">
        <v>0</v>
      </c>
      <c r="AT55" s="89">
        <f>ROUND(SUM(AV55:AW55),2)</f>
        <v>7961.84</v>
      </c>
      <c r="AU55" s="90">
        <f>'250708 - Bourání podlahov...'!P83</f>
        <v>0</v>
      </c>
      <c r="AV55" s="89">
        <f>'250708 - Bourání podlahov...'!J33</f>
        <v>7961.84</v>
      </c>
      <c r="AW55" s="89">
        <f>'250708 - Bourání podlahov...'!J34</f>
        <v>0</v>
      </c>
      <c r="AX55" s="89">
        <f>'250708 - Bourání podlahov...'!J35</f>
        <v>0</v>
      </c>
      <c r="AY55" s="89">
        <f>'250708 - Bourání podlahov...'!J36</f>
        <v>0</v>
      </c>
      <c r="AZ55" s="89">
        <f>'250708 - Bourání podlahov...'!F33</f>
        <v>37913.519999999997</v>
      </c>
      <c r="BA55" s="89">
        <f>'250708 - Bourání podlahov...'!F34</f>
        <v>0</v>
      </c>
      <c r="BB55" s="89">
        <f>'250708 - Bourání podlahov...'!F35</f>
        <v>0</v>
      </c>
      <c r="BC55" s="89">
        <f>'250708 - Bourání podlahov...'!F36</f>
        <v>0</v>
      </c>
      <c r="BD55" s="91">
        <f>'250708 - Bourání podlahov...'!F37</f>
        <v>0</v>
      </c>
      <c r="BT55" s="92" t="s">
        <v>81</v>
      </c>
      <c r="BV55" s="92" t="s">
        <v>75</v>
      </c>
      <c r="BW55" s="92" t="s">
        <v>82</v>
      </c>
      <c r="BX55" s="92" t="s">
        <v>5</v>
      </c>
      <c r="CL55" s="92" t="s">
        <v>17</v>
      </c>
      <c r="CM55" s="92" t="s">
        <v>83</v>
      </c>
    </row>
    <row r="56" spans="1:91" s="2" customFormat="1" ht="30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1" s="2" customFormat="1" ht="6.95" customHeight="1">
      <c r="A57" s="30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sheetProtection algorithmName="SHA-512" hashValue="KR2nsFnuHxY/SOFquGuF6EMNy0O8iwCPf0oVz3knHmr/gBn1U8Jf6Rq8SMLGAs6tjr6Z06m+a4chTgIG3eVdJQ==" saltValue="GhoLeHzAH72hmgk76z3UTKW+ArkowmQl9Ia9/px3YBz5hLMOYrgXFh5kVeopd5TOk54DuFK+Bt78EM9OMfwJSQ==" spinCount="100000" sheet="1" objects="1" scenarios="1" formatColumns="0" formatRows="0"/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50708 - Bourání podlahov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5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1"/>
    </row>
    <row r="2" spans="1:46" s="1" customFormat="1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6" t="s">
        <v>82</v>
      </c>
    </row>
    <row r="3" spans="1:46" s="1" customFormat="1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19"/>
      <c r="AT3" s="16" t="s">
        <v>83</v>
      </c>
    </row>
    <row r="4" spans="1:46" s="1" customFormat="1" ht="24.95" customHeight="1">
      <c r="B4" s="19"/>
      <c r="D4" s="95" t="s">
        <v>84</v>
      </c>
      <c r="L4" s="19"/>
      <c r="M4" s="9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97" t="s">
        <v>14</v>
      </c>
      <c r="L6" s="19"/>
    </row>
    <row r="7" spans="1:46" s="1" customFormat="1" ht="16.5" customHeight="1">
      <c r="B7" s="19"/>
      <c r="E7" s="236" t="str">
        <f>'Rekapitulace stavby'!K6</f>
        <v>Modernizace stravovacího provozu ISŠA Brno, Dunajevského 1</v>
      </c>
      <c r="F7" s="237"/>
      <c r="G7" s="237"/>
      <c r="H7" s="237"/>
      <c r="L7" s="19"/>
    </row>
    <row r="8" spans="1:46" s="2" customFormat="1" ht="12" customHeight="1">
      <c r="A8" s="30"/>
      <c r="B8" s="35"/>
      <c r="C8" s="30"/>
      <c r="D8" s="97" t="s">
        <v>85</v>
      </c>
      <c r="E8" s="30"/>
      <c r="F8" s="30"/>
      <c r="G8" s="30"/>
      <c r="H8" s="30"/>
      <c r="I8" s="30"/>
      <c r="J8" s="30"/>
      <c r="K8" s="30"/>
      <c r="L8" s="9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8" t="s">
        <v>86</v>
      </c>
      <c r="F9" s="239"/>
      <c r="G9" s="239"/>
      <c r="H9" s="239"/>
      <c r="I9" s="30"/>
      <c r="J9" s="30"/>
      <c r="K9" s="30"/>
      <c r="L9" s="9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9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97" t="s">
        <v>16</v>
      </c>
      <c r="E11" s="30"/>
      <c r="F11" s="99" t="s">
        <v>17</v>
      </c>
      <c r="G11" s="30"/>
      <c r="H11" s="30"/>
      <c r="I11" s="97" t="s">
        <v>18</v>
      </c>
      <c r="J11" s="99" t="s">
        <v>17</v>
      </c>
      <c r="K11" s="30"/>
      <c r="L11" s="9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97" t="s">
        <v>19</v>
      </c>
      <c r="E12" s="30"/>
      <c r="F12" s="99" t="s">
        <v>20</v>
      </c>
      <c r="G12" s="30"/>
      <c r="H12" s="30"/>
      <c r="I12" s="97" t="s">
        <v>21</v>
      </c>
      <c r="J12" s="100" t="str">
        <f>'Rekapitulace stavby'!AN8</f>
        <v>8.7.2025</v>
      </c>
      <c r="K12" s="30"/>
      <c r="L12" s="9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9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97" t="s">
        <v>23</v>
      </c>
      <c r="E14" s="30"/>
      <c r="F14" s="30"/>
      <c r="G14" s="30"/>
      <c r="H14" s="30"/>
      <c r="I14" s="97" t="s">
        <v>24</v>
      </c>
      <c r="J14" s="99" t="s">
        <v>25</v>
      </c>
      <c r="K14" s="30"/>
      <c r="L14" s="9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99" t="s">
        <v>26</v>
      </c>
      <c r="F15" s="30"/>
      <c r="G15" s="30"/>
      <c r="H15" s="30"/>
      <c r="I15" s="97" t="s">
        <v>27</v>
      </c>
      <c r="J15" s="99" t="s">
        <v>28</v>
      </c>
      <c r="K15" s="30"/>
      <c r="L15" s="9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9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97" t="s">
        <v>29</v>
      </c>
      <c r="E17" s="30"/>
      <c r="F17" s="30"/>
      <c r="G17" s="30"/>
      <c r="H17" s="30"/>
      <c r="I17" s="97" t="s">
        <v>24</v>
      </c>
      <c r="J17" s="99" t="str">
        <f>'Rekapitulace stavby'!AN13</f>
        <v/>
      </c>
      <c r="K17" s="30"/>
      <c r="L17" s="9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0" t="str">
        <f>'Rekapitulace stavby'!E14</f>
        <v xml:space="preserve"> </v>
      </c>
      <c r="F18" s="240"/>
      <c r="G18" s="240"/>
      <c r="H18" s="240"/>
      <c r="I18" s="97" t="s">
        <v>27</v>
      </c>
      <c r="J18" s="99" t="str">
        <f>'Rekapitulace stavby'!AN14</f>
        <v/>
      </c>
      <c r="K18" s="30"/>
      <c r="L18" s="9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9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97" t="s">
        <v>31</v>
      </c>
      <c r="E20" s="30"/>
      <c r="F20" s="30"/>
      <c r="G20" s="30"/>
      <c r="H20" s="30"/>
      <c r="I20" s="97" t="s">
        <v>24</v>
      </c>
      <c r="J20" s="99" t="str">
        <f>IF('Rekapitulace stavby'!AN16="","",'Rekapitulace stavby'!AN16)</f>
        <v/>
      </c>
      <c r="K20" s="30"/>
      <c r="L20" s="9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99" t="str">
        <f>IF('Rekapitulace stavby'!E17="","",'Rekapitulace stavby'!E17)</f>
        <v xml:space="preserve"> </v>
      </c>
      <c r="F21" s="30"/>
      <c r="G21" s="30"/>
      <c r="H21" s="30"/>
      <c r="I21" s="97" t="s">
        <v>27</v>
      </c>
      <c r="J21" s="99" t="str">
        <f>IF('Rekapitulace stavby'!AN17="","",'Rekapitulace stavby'!AN17)</f>
        <v/>
      </c>
      <c r="K21" s="30"/>
      <c r="L21" s="9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9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97" t="s">
        <v>33</v>
      </c>
      <c r="E23" s="30"/>
      <c r="F23" s="30"/>
      <c r="G23" s="30"/>
      <c r="H23" s="30"/>
      <c r="I23" s="97" t="s">
        <v>24</v>
      </c>
      <c r="J23" s="99" t="s">
        <v>34</v>
      </c>
      <c r="K23" s="30"/>
      <c r="L23" s="9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99" t="s">
        <v>35</v>
      </c>
      <c r="F24" s="30"/>
      <c r="G24" s="30"/>
      <c r="H24" s="30"/>
      <c r="I24" s="97" t="s">
        <v>27</v>
      </c>
      <c r="J24" s="99" t="s">
        <v>36</v>
      </c>
      <c r="K24" s="30"/>
      <c r="L24" s="9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9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97" t="s">
        <v>37</v>
      </c>
      <c r="E26" s="30"/>
      <c r="F26" s="30"/>
      <c r="G26" s="30"/>
      <c r="H26" s="30"/>
      <c r="I26" s="30"/>
      <c r="J26" s="30"/>
      <c r="K26" s="30"/>
      <c r="L26" s="9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1"/>
      <c r="B27" s="102"/>
      <c r="C27" s="101"/>
      <c r="D27" s="101"/>
      <c r="E27" s="241" t="s">
        <v>17</v>
      </c>
      <c r="F27" s="241"/>
      <c r="G27" s="241"/>
      <c r="H27" s="241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9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4"/>
      <c r="E29" s="104"/>
      <c r="F29" s="104"/>
      <c r="G29" s="104"/>
      <c r="H29" s="104"/>
      <c r="I29" s="104"/>
      <c r="J29" s="104"/>
      <c r="K29" s="104"/>
      <c r="L29" s="9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05" t="s">
        <v>39</v>
      </c>
      <c r="E30" s="30"/>
      <c r="F30" s="30"/>
      <c r="G30" s="30"/>
      <c r="H30" s="30"/>
      <c r="I30" s="30"/>
      <c r="J30" s="106">
        <f>ROUND(J83, 2)</f>
        <v>37913.519999999997</v>
      </c>
      <c r="K30" s="30"/>
      <c r="L30" s="9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04"/>
      <c r="E31" s="104"/>
      <c r="F31" s="104"/>
      <c r="G31" s="104"/>
      <c r="H31" s="104"/>
      <c r="I31" s="104"/>
      <c r="J31" s="104"/>
      <c r="K31" s="104"/>
      <c r="L31" s="9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07" t="s">
        <v>41</v>
      </c>
      <c r="G32" s="30"/>
      <c r="H32" s="30"/>
      <c r="I32" s="107" t="s">
        <v>40</v>
      </c>
      <c r="J32" s="107" t="s">
        <v>42</v>
      </c>
      <c r="K32" s="30"/>
      <c r="L32" s="9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08" t="s">
        <v>43</v>
      </c>
      <c r="E33" s="97" t="s">
        <v>44</v>
      </c>
      <c r="F33" s="109">
        <f>ROUND((SUM(BE83:BE104)),  2)</f>
        <v>37913.519999999997</v>
      </c>
      <c r="G33" s="30"/>
      <c r="H33" s="30"/>
      <c r="I33" s="110">
        <v>0.21</v>
      </c>
      <c r="J33" s="109">
        <f>ROUND(((SUM(BE83:BE104))*I33),  2)</f>
        <v>7961.84</v>
      </c>
      <c r="K33" s="30"/>
      <c r="L33" s="9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97" t="s">
        <v>45</v>
      </c>
      <c r="F34" s="109">
        <f>ROUND((SUM(BF83:BF104)),  2)</f>
        <v>0</v>
      </c>
      <c r="G34" s="30"/>
      <c r="H34" s="30"/>
      <c r="I34" s="110">
        <v>0.12</v>
      </c>
      <c r="J34" s="109">
        <f>ROUND(((SUM(BF83:BF104))*I34),  2)</f>
        <v>0</v>
      </c>
      <c r="K34" s="30"/>
      <c r="L34" s="9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97" t="s">
        <v>46</v>
      </c>
      <c r="F35" s="109">
        <f>ROUND((SUM(BG83:BG104)),  2)</f>
        <v>0</v>
      </c>
      <c r="G35" s="30"/>
      <c r="H35" s="30"/>
      <c r="I35" s="110">
        <v>0.21</v>
      </c>
      <c r="J35" s="109">
        <f>0</f>
        <v>0</v>
      </c>
      <c r="K35" s="30"/>
      <c r="L35" s="9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97" t="s">
        <v>47</v>
      </c>
      <c r="F36" s="109">
        <f>ROUND((SUM(BH83:BH104)),  2)</f>
        <v>0</v>
      </c>
      <c r="G36" s="30"/>
      <c r="H36" s="30"/>
      <c r="I36" s="110">
        <v>0.12</v>
      </c>
      <c r="J36" s="109">
        <f>0</f>
        <v>0</v>
      </c>
      <c r="K36" s="30"/>
      <c r="L36" s="9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97" t="s">
        <v>48</v>
      </c>
      <c r="F37" s="109">
        <f>ROUND((SUM(BI83:BI104)),  2)</f>
        <v>0</v>
      </c>
      <c r="G37" s="30"/>
      <c r="H37" s="30"/>
      <c r="I37" s="110">
        <v>0</v>
      </c>
      <c r="J37" s="109">
        <f>0</f>
        <v>0</v>
      </c>
      <c r="K37" s="30"/>
      <c r="L37" s="9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9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3"/>
      <c r="J39" s="116">
        <f>SUM(J30:J37)</f>
        <v>45875.360000000001</v>
      </c>
      <c r="K39" s="117"/>
      <c r="L39" s="9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9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120"/>
      <c r="C44" s="121"/>
      <c r="D44" s="121"/>
      <c r="E44" s="121"/>
      <c r="F44" s="121"/>
      <c r="G44" s="121"/>
      <c r="H44" s="121"/>
      <c r="I44" s="121"/>
      <c r="J44" s="121"/>
      <c r="K44" s="121"/>
      <c r="L44" s="9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87</v>
      </c>
      <c r="D45" s="32"/>
      <c r="E45" s="32"/>
      <c r="F45" s="32"/>
      <c r="G45" s="32"/>
      <c r="H45" s="32"/>
      <c r="I45" s="32"/>
      <c r="J45" s="32"/>
      <c r="K45" s="32"/>
      <c r="L45" s="9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9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2"/>
      <c r="E47" s="32"/>
      <c r="F47" s="32"/>
      <c r="G47" s="32"/>
      <c r="H47" s="32"/>
      <c r="I47" s="32"/>
      <c r="J47" s="32"/>
      <c r="K47" s="32"/>
      <c r="L47" s="9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2"/>
      <c r="D48" s="32"/>
      <c r="E48" s="242" t="str">
        <f>E7</f>
        <v>Modernizace stravovacího provozu ISŠA Brno, Dunajevského 1</v>
      </c>
      <c r="F48" s="243"/>
      <c r="G48" s="243"/>
      <c r="H48" s="243"/>
      <c r="I48" s="32"/>
      <c r="J48" s="32"/>
      <c r="K48" s="32"/>
      <c r="L48" s="9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85</v>
      </c>
      <c r="D49" s="32"/>
      <c r="E49" s="32"/>
      <c r="F49" s="32"/>
      <c r="G49" s="32"/>
      <c r="H49" s="32"/>
      <c r="I49" s="32"/>
      <c r="J49" s="32"/>
      <c r="K49" s="32"/>
      <c r="L49" s="9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2"/>
      <c r="D50" s="32"/>
      <c r="E50" s="215" t="str">
        <f>E9</f>
        <v>250708 - Bourání podlahového souvrství, betonáž</v>
      </c>
      <c r="F50" s="244"/>
      <c r="G50" s="244"/>
      <c r="H50" s="244"/>
      <c r="I50" s="32"/>
      <c r="J50" s="32"/>
      <c r="K50" s="32"/>
      <c r="L50" s="9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9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19</v>
      </c>
      <c r="D52" s="32"/>
      <c r="E52" s="32"/>
      <c r="F52" s="25" t="str">
        <f>F12</f>
        <v>Dunajevského 1996/1, 616 00 Brno-Žabovřesky</v>
      </c>
      <c r="G52" s="32"/>
      <c r="H52" s="32"/>
      <c r="I52" s="27" t="s">
        <v>21</v>
      </c>
      <c r="J52" s="55" t="str">
        <f>IF(J12="","",J12)</f>
        <v>8.7.2025</v>
      </c>
      <c r="K52" s="32"/>
      <c r="L52" s="9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9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23</v>
      </c>
      <c r="D54" s="32"/>
      <c r="E54" s="32"/>
      <c r="F54" s="25" t="str">
        <f>E15</f>
        <v>HRASPO spol. s r.o.</v>
      </c>
      <c r="G54" s="32"/>
      <c r="H54" s="32"/>
      <c r="I54" s="27" t="s">
        <v>31</v>
      </c>
      <c r="J54" s="28" t="str">
        <f>E21</f>
        <v xml:space="preserve"> </v>
      </c>
      <c r="K54" s="32"/>
      <c r="L54" s="9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29</v>
      </c>
      <c r="D55" s="32"/>
      <c r="E55" s="32"/>
      <c r="F55" s="25" t="str">
        <f>IF(E18="","",E18)</f>
        <v xml:space="preserve"> </v>
      </c>
      <c r="G55" s="32"/>
      <c r="H55" s="32"/>
      <c r="I55" s="27" t="s">
        <v>33</v>
      </c>
      <c r="J55" s="28" t="str">
        <f>E24</f>
        <v>OSS Brno, s.r.o.</v>
      </c>
      <c r="K55" s="32"/>
      <c r="L55" s="9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9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22" t="s">
        <v>88</v>
      </c>
      <c r="D57" s="123"/>
      <c r="E57" s="123"/>
      <c r="F57" s="123"/>
      <c r="G57" s="123"/>
      <c r="H57" s="123"/>
      <c r="I57" s="123"/>
      <c r="J57" s="124" t="s">
        <v>89</v>
      </c>
      <c r="K57" s="123"/>
      <c r="L57" s="9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9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25" t="s">
        <v>71</v>
      </c>
      <c r="D59" s="32"/>
      <c r="E59" s="32"/>
      <c r="F59" s="32"/>
      <c r="G59" s="32"/>
      <c r="H59" s="32"/>
      <c r="I59" s="32"/>
      <c r="J59" s="73">
        <f>J83</f>
        <v>37913.520000000004</v>
      </c>
      <c r="K59" s="32"/>
      <c r="L59" s="9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6" t="s">
        <v>90</v>
      </c>
    </row>
    <row r="60" spans="1:47" s="9" customFormat="1" ht="24.95" customHeight="1">
      <c r="B60" s="126"/>
      <c r="C60" s="127"/>
      <c r="D60" s="128" t="s">
        <v>91</v>
      </c>
      <c r="E60" s="129"/>
      <c r="F60" s="129"/>
      <c r="G60" s="129"/>
      <c r="H60" s="129"/>
      <c r="I60" s="129"/>
      <c r="J60" s="130">
        <f>J84</f>
        <v>37913.520000000004</v>
      </c>
      <c r="K60" s="127"/>
      <c r="L60" s="131"/>
    </row>
    <row r="61" spans="1:47" s="10" customFormat="1" ht="19.899999999999999" customHeight="1">
      <c r="B61" s="132"/>
      <c r="C61" s="133"/>
      <c r="D61" s="134" t="s">
        <v>92</v>
      </c>
      <c r="E61" s="135"/>
      <c r="F61" s="135"/>
      <c r="G61" s="135"/>
      <c r="H61" s="135"/>
      <c r="I61" s="135"/>
      <c r="J61" s="136">
        <f>J85</f>
        <v>18727.14</v>
      </c>
      <c r="K61" s="133"/>
      <c r="L61" s="137"/>
    </row>
    <row r="62" spans="1:47" s="10" customFormat="1" ht="19.899999999999999" customHeight="1">
      <c r="B62" s="132"/>
      <c r="C62" s="133"/>
      <c r="D62" s="134" t="s">
        <v>93</v>
      </c>
      <c r="E62" s="135"/>
      <c r="F62" s="135"/>
      <c r="G62" s="135"/>
      <c r="H62" s="135"/>
      <c r="I62" s="135"/>
      <c r="J62" s="136">
        <f>J97</f>
        <v>10151.290000000001</v>
      </c>
      <c r="K62" s="133"/>
      <c r="L62" s="137"/>
    </row>
    <row r="63" spans="1:47" s="10" customFormat="1" ht="19.899999999999999" customHeight="1">
      <c r="B63" s="132"/>
      <c r="C63" s="133"/>
      <c r="D63" s="134" t="s">
        <v>94</v>
      </c>
      <c r="E63" s="135"/>
      <c r="F63" s="135"/>
      <c r="G63" s="135"/>
      <c r="H63" s="135"/>
      <c r="I63" s="135"/>
      <c r="J63" s="136">
        <f>J99</f>
        <v>9035.09</v>
      </c>
      <c r="K63" s="133"/>
      <c r="L63" s="137"/>
    </row>
    <row r="64" spans="1:47" s="2" customFormat="1" ht="21.75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9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98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9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22" t="s">
        <v>95</v>
      </c>
      <c r="D70" s="32"/>
      <c r="E70" s="32"/>
      <c r="F70" s="32"/>
      <c r="G70" s="32"/>
      <c r="H70" s="32"/>
      <c r="I70" s="32"/>
      <c r="J70" s="32"/>
      <c r="K70" s="32"/>
      <c r="L70" s="9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9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14</v>
      </c>
      <c r="D72" s="32"/>
      <c r="E72" s="32"/>
      <c r="F72" s="32"/>
      <c r="G72" s="32"/>
      <c r="H72" s="32"/>
      <c r="I72" s="32"/>
      <c r="J72" s="32"/>
      <c r="K72" s="32"/>
      <c r="L72" s="9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42" t="str">
        <f>E7</f>
        <v>Modernizace stravovacího provozu ISŠA Brno, Dunajevského 1</v>
      </c>
      <c r="F73" s="243"/>
      <c r="G73" s="243"/>
      <c r="H73" s="243"/>
      <c r="I73" s="32"/>
      <c r="J73" s="32"/>
      <c r="K73" s="32"/>
      <c r="L73" s="9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2" customHeight="1">
      <c r="A74" s="30"/>
      <c r="B74" s="31"/>
      <c r="C74" s="27" t="s">
        <v>85</v>
      </c>
      <c r="D74" s="32"/>
      <c r="E74" s="32"/>
      <c r="F74" s="32"/>
      <c r="G74" s="32"/>
      <c r="H74" s="32"/>
      <c r="I74" s="32"/>
      <c r="J74" s="32"/>
      <c r="K74" s="32"/>
      <c r="L74" s="9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6.5" customHeight="1">
      <c r="A75" s="30"/>
      <c r="B75" s="31"/>
      <c r="C75" s="32"/>
      <c r="D75" s="32"/>
      <c r="E75" s="215" t="str">
        <f>E9</f>
        <v>250708 - Bourání podlahového souvrství, betonáž</v>
      </c>
      <c r="F75" s="244"/>
      <c r="G75" s="244"/>
      <c r="H75" s="244"/>
      <c r="I75" s="32"/>
      <c r="J75" s="32"/>
      <c r="K75" s="32"/>
      <c r="L75" s="9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9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2" customHeight="1">
      <c r="A77" s="30"/>
      <c r="B77" s="31"/>
      <c r="C77" s="27" t="s">
        <v>19</v>
      </c>
      <c r="D77" s="32"/>
      <c r="E77" s="32"/>
      <c r="F77" s="25" t="str">
        <f>F12</f>
        <v>Dunajevského 1996/1, 616 00 Brno-Žabovřesky</v>
      </c>
      <c r="G77" s="32"/>
      <c r="H77" s="32"/>
      <c r="I77" s="27" t="s">
        <v>21</v>
      </c>
      <c r="J77" s="55" t="str">
        <f>IF(J12="","",J12)</f>
        <v>8.7.2025</v>
      </c>
      <c r="K77" s="32"/>
      <c r="L77" s="9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9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7" t="s">
        <v>23</v>
      </c>
      <c r="D79" s="32"/>
      <c r="E79" s="32"/>
      <c r="F79" s="25" t="str">
        <f>E15</f>
        <v>HRASPO spol. s r.o.</v>
      </c>
      <c r="G79" s="32"/>
      <c r="H79" s="32"/>
      <c r="I79" s="27" t="s">
        <v>31</v>
      </c>
      <c r="J79" s="28" t="str">
        <f>E21</f>
        <v xml:space="preserve"> </v>
      </c>
      <c r="K79" s="32"/>
      <c r="L79" s="9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5.2" customHeight="1">
      <c r="A80" s="30"/>
      <c r="B80" s="31"/>
      <c r="C80" s="27" t="s">
        <v>29</v>
      </c>
      <c r="D80" s="32"/>
      <c r="E80" s="32"/>
      <c r="F80" s="25" t="str">
        <f>IF(E18="","",E18)</f>
        <v xml:space="preserve"> </v>
      </c>
      <c r="G80" s="32"/>
      <c r="H80" s="32"/>
      <c r="I80" s="27" t="s">
        <v>33</v>
      </c>
      <c r="J80" s="28" t="str">
        <f>E24</f>
        <v>OSS Brno, s.r.o.</v>
      </c>
      <c r="K80" s="32"/>
      <c r="L80" s="9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0.35" customHeight="1">
      <c r="A81" s="30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9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11" customFormat="1" ht="29.25" customHeight="1">
      <c r="A82" s="138"/>
      <c r="B82" s="139"/>
      <c r="C82" s="140" t="s">
        <v>96</v>
      </c>
      <c r="D82" s="141" t="s">
        <v>58</v>
      </c>
      <c r="E82" s="141" t="s">
        <v>54</v>
      </c>
      <c r="F82" s="141" t="s">
        <v>55</v>
      </c>
      <c r="G82" s="141" t="s">
        <v>97</v>
      </c>
      <c r="H82" s="141" t="s">
        <v>98</v>
      </c>
      <c r="I82" s="141" t="s">
        <v>99</v>
      </c>
      <c r="J82" s="141" t="s">
        <v>89</v>
      </c>
      <c r="K82" s="142" t="s">
        <v>100</v>
      </c>
      <c r="L82" s="143"/>
      <c r="M82" s="64" t="s">
        <v>17</v>
      </c>
      <c r="N82" s="65" t="s">
        <v>43</v>
      </c>
      <c r="O82" s="65" t="s">
        <v>101</v>
      </c>
      <c r="P82" s="65" t="s">
        <v>102</v>
      </c>
      <c r="Q82" s="65" t="s">
        <v>103</v>
      </c>
      <c r="R82" s="65" t="s">
        <v>104</v>
      </c>
      <c r="S82" s="65" t="s">
        <v>105</v>
      </c>
      <c r="T82" s="66" t="s">
        <v>106</v>
      </c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</row>
    <row r="83" spans="1:65" s="2" customFormat="1" ht="22.9" customHeight="1">
      <c r="A83" s="30"/>
      <c r="B83" s="31"/>
      <c r="C83" s="71" t="s">
        <v>107</v>
      </c>
      <c r="D83" s="32"/>
      <c r="E83" s="32"/>
      <c r="F83" s="32"/>
      <c r="G83" s="32"/>
      <c r="H83" s="32"/>
      <c r="I83" s="32"/>
      <c r="J83" s="144">
        <f>BK83</f>
        <v>37913.520000000004</v>
      </c>
      <c r="K83" s="32"/>
      <c r="L83" s="35"/>
      <c r="M83" s="67"/>
      <c r="N83" s="145"/>
      <c r="O83" s="68"/>
      <c r="P83" s="146">
        <f>P84</f>
        <v>0</v>
      </c>
      <c r="Q83" s="68"/>
      <c r="R83" s="146">
        <f>R84</f>
        <v>0</v>
      </c>
      <c r="S83" s="68"/>
      <c r="T83" s="147">
        <f>T84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T83" s="16" t="s">
        <v>72</v>
      </c>
      <c r="AU83" s="16" t="s">
        <v>90</v>
      </c>
      <c r="BK83" s="148">
        <f>BK84</f>
        <v>37913.520000000004</v>
      </c>
    </row>
    <row r="84" spans="1:65" s="12" customFormat="1" ht="25.9" customHeight="1">
      <c r="B84" s="149"/>
      <c r="C84" s="150"/>
      <c r="D84" s="151" t="s">
        <v>72</v>
      </c>
      <c r="E84" s="152" t="s">
        <v>108</v>
      </c>
      <c r="F84" s="152" t="s">
        <v>109</v>
      </c>
      <c r="G84" s="150"/>
      <c r="H84" s="150"/>
      <c r="I84" s="150"/>
      <c r="J84" s="153">
        <f>BK84</f>
        <v>37913.520000000004</v>
      </c>
      <c r="K84" s="150"/>
      <c r="L84" s="154"/>
      <c r="M84" s="155"/>
      <c r="N84" s="156"/>
      <c r="O84" s="156"/>
      <c r="P84" s="157">
        <f>P85+P97+P99</f>
        <v>0</v>
      </c>
      <c r="Q84" s="156"/>
      <c r="R84" s="157">
        <f>R85+R97+R99</f>
        <v>0</v>
      </c>
      <c r="S84" s="156"/>
      <c r="T84" s="158">
        <f>T85+T97+T99</f>
        <v>0</v>
      </c>
      <c r="AR84" s="159" t="s">
        <v>81</v>
      </c>
      <c r="AT84" s="160" t="s">
        <v>72</v>
      </c>
      <c r="AU84" s="160" t="s">
        <v>73</v>
      </c>
      <c r="AY84" s="159" t="s">
        <v>110</v>
      </c>
      <c r="BK84" s="161">
        <f>BK85+BK97+BK99</f>
        <v>37913.520000000004</v>
      </c>
    </row>
    <row r="85" spans="1:65" s="12" customFormat="1" ht="22.9" customHeight="1">
      <c r="B85" s="149"/>
      <c r="C85" s="150"/>
      <c r="D85" s="151" t="s">
        <v>72</v>
      </c>
      <c r="E85" s="162" t="s">
        <v>111</v>
      </c>
      <c r="F85" s="162" t="s">
        <v>112</v>
      </c>
      <c r="G85" s="150"/>
      <c r="H85" s="150"/>
      <c r="I85" s="150"/>
      <c r="J85" s="163">
        <f>BK85</f>
        <v>18727.14</v>
      </c>
      <c r="K85" s="150"/>
      <c r="L85" s="154"/>
      <c r="M85" s="155"/>
      <c r="N85" s="156"/>
      <c r="O85" s="156"/>
      <c r="P85" s="157">
        <f>SUM(P86:P96)</f>
        <v>0</v>
      </c>
      <c r="Q85" s="156"/>
      <c r="R85" s="157">
        <f>SUM(R86:R96)</f>
        <v>0</v>
      </c>
      <c r="S85" s="156"/>
      <c r="T85" s="158">
        <f>SUM(T86:T96)</f>
        <v>0</v>
      </c>
      <c r="AR85" s="159" t="s">
        <v>81</v>
      </c>
      <c r="AT85" s="160" t="s">
        <v>72</v>
      </c>
      <c r="AU85" s="160" t="s">
        <v>81</v>
      </c>
      <c r="AY85" s="159" t="s">
        <v>110</v>
      </c>
      <c r="BK85" s="161">
        <f>SUM(BK86:BK96)</f>
        <v>18727.14</v>
      </c>
    </row>
    <row r="86" spans="1:65" s="2" customFormat="1" ht="37.9" customHeight="1">
      <c r="A86" s="30"/>
      <c r="B86" s="31"/>
      <c r="C86" s="164" t="s">
        <v>81</v>
      </c>
      <c r="D86" s="164" t="s">
        <v>113</v>
      </c>
      <c r="E86" s="165" t="s">
        <v>114</v>
      </c>
      <c r="F86" s="166" t="s">
        <v>115</v>
      </c>
      <c r="G86" s="167" t="s">
        <v>116</v>
      </c>
      <c r="H86" s="168">
        <v>2.5569999999999999</v>
      </c>
      <c r="I86" s="169">
        <v>5270</v>
      </c>
      <c r="J86" s="169">
        <f>ROUND(I86*H86,2)</f>
        <v>13475.39</v>
      </c>
      <c r="K86" s="166" t="s">
        <v>117</v>
      </c>
      <c r="L86" s="35"/>
      <c r="M86" s="170" t="s">
        <v>17</v>
      </c>
      <c r="N86" s="171" t="s">
        <v>44</v>
      </c>
      <c r="O86" s="172">
        <v>0</v>
      </c>
      <c r="P86" s="172">
        <f>O86*H86</f>
        <v>0</v>
      </c>
      <c r="Q86" s="172">
        <v>0</v>
      </c>
      <c r="R86" s="172">
        <f>Q86*H86</f>
        <v>0</v>
      </c>
      <c r="S86" s="172">
        <v>0</v>
      </c>
      <c r="T86" s="173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74" t="s">
        <v>118</v>
      </c>
      <c r="AT86" s="174" t="s">
        <v>113</v>
      </c>
      <c r="AU86" s="174" t="s">
        <v>83</v>
      </c>
      <c r="AY86" s="16" t="s">
        <v>110</v>
      </c>
      <c r="BE86" s="175">
        <f>IF(N86="základní",J86,0)</f>
        <v>13475.39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16" t="s">
        <v>81</v>
      </c>
      <c r="BK86" s="175">
        <f>ROUND(I86*H86,2)</f>
        <v>13475.39</v>
      </c>
      <c r="BL86" s="16" t="s">
        <v>118</v>
      </c>
      <c r="BM86" s="174" t="s">
        <v>119</v>
      </c>
    </row>
    <row r="87" spans="1:65" s="13" customFormat="1" ht="11.25">
      <c r="B87" s="176"/>
      <c r="C87" s="177"/>
      <c r="D87" s="178" t="s">
        <v>120</v>
      </c>
      <c r="E87" s="179" t="s">
        <v>17</v>
      </c>
      <c r="F87" s="180" t="s">
        <v>121</v>
      </c>
      <c r="G87" s="177"/>
      <c r="H87" s="181">
        <v>0.71699999999999997</v>
      </c>
      <c r="I87" s="177"/>
      <c r="J87" s="177"/>
      <c r="K87" s="177"/>
      <c r="L87" s="182"/>
      <c r="M87" s="183"/>
      <c r="N87" s="184"/>
      <c r="O87" s="184"/>
      <c r="P87" s="184"/>
      <c r="Q87" s="184"/>
      <c r="R87" s="184"/>
      <c r="S87" s="184"/>
      <c r="T87" s="185"/>
      <c r="AT87" s="186" t="s">
        <v>120</v>
      </c>
      <c r="AU87" s="186" t="s">
        <v>83</v>
      </c>
      <c r="AV87" s="13" t="s">
        <v>83</v>
      </c>
      <c r="AW87" s="13" t="s">
        <v>32</v>
      </c>
      <c r="AX87" s="13" t="s">
        <v>73</v>
      </c>
      <c r="AY87" s="186" t="s">
        <v>110</v>
      </c>
    </row>
    <row r="88" spans="1:65" s="13" customFormat="1" ht="11.25">
      <c r="B88" s="176"/>
      <c r="C88" s="177"/>
      <c r="D88" s="178" t="s">
        <v>120</v>
      </c>
      <c r="E88" s="179" t="s">
        <v>17</v>
      </c>
      <c r="F88" s="180" t="s">
        <v>122</v>
      </c>
      <c r="G88" s="177"/>
      <c r="H88" s="181">
        <v>0.873</v>
      </c>
      <c r="I88" s="177"/>
      <c r="J88" s="177"/>
      <c r="K88" s="177"/>
      <c r="L88" s="182"/>
      <c r="M88" s="183"/>
      <c r="N88" s="184"/>
      <c r="O88" s="184"/>
      <c r="P88" s="184"/>
      <c r="Q88" s="184"/>
      <c r="R88" s="184"/>
      <c r="S88" s="184"/>
      <c r="T88" s="185"/>
      <c r="AT88" s="186" t="s">
        <v>120</v>
      </c>
      <c r="AU88" s="186" t="s">
        <v>83</v>
      </c>
      <c r="AV88" s="13" t="s">
        <v>83</v>
      </c>
      <c r="AW88" s="13" t="s">
        <v>32</v>
      </c>
      <c r="AX88" s="13" t="s">
        <v>73</v>
      </c>
      <c r="AY88" s="186" t="s">
        <v>110</v>
      </c>
    </row>
    <row r="89" spans="1:65" s="13" customFormat="1" ht="11.25">
      <c r="B89" s="176"/>
      <c r="C89" s="177"/>
      <c r="D89" s="178" t="s">
        <v>120</v>
      </c>
      <c r="E89" s="179" t="s">
        <v>17</v>
      </c>
      <c r="F89" s="180" t="s">
        <v>123</v>
      </c>
      <c r="G89" s="177"/>
      <c r="H89" s="181">
        <v>0.96699999999999997</v>
      </c>
      <c r="I89" s="177"/>
      <c r="J89" s="177"/>
      <c r="K89" s="177"/>
      <c r="L89" s="182"/>
      <c r="M89" s="183"/>
      <c r="N89" s="184"/>
      <c r="O89" s="184"/>
      <c r="P89" s="184"/>
      <c r="Q89" s="184"/>
      <c r="R89" s="184"/>
      <c r="S89" s="184"/>
      <c r="T89" s="185"/>
      <c r="AT89" s="186" t="s">
        <v>120</v>
      </c>
      <c r="AU89" s="186" t="s">
        <v>83</v>
      </c>
      <c r="AV89" s="13" t="s">
        <v>83</v>
      </c>
      <c r="AW89" s="13" t="s">
        <v>32</v>
      </c>
      <c r="AX89" s="13" t="s">
        <v>73</v>
      </c>
      <c r="AY89" s="186" t="s">
        <v>110</v>
      </c>
    </row>
    <row r="90" spans="1:65" s="14" customFormat="1" ht="11.25">
      <c r="B90" s="187"/>
      <c r="C90" s="188"/>
      <c r="D90" s="178" t="s">
        <v>120</v>
      </c>
      <c r="E90" s="189" t="s">
        <v>17</v>
      </c>
      <c r="F90" s="190" t="s">
        <v>124</v>
      </c>
      <c r="G90" s="188"/>
      <c r="H90" s="191">
        <v>2.5569999999999999</v>
      </c>
      <c r="I90" s="188"/>
      <c r="J90" s="188"/>
      <c r="K90" s="188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120</v>
      </c>
      <c r="AU90" s="196" t="s">
        <v>83</v>
      </c>
      <c r="AV90" s="14" t="s">
        <v>118</v>
      </c>
      <c r="AW90" s="14" t="s">
        <v>32</v>
      </c>
      <c r="AX90" s="14" t="s">
        <v>81</v>
      </c>
      <c r="AY90" s="196" t="s">
        <v>110</v>
      </c>
    </row>
    <row r="91" spans="1:65" s="2" customFormat="1" ht="37.9" customHeight="1">
      <c r="A91" s="30"/>
      <c r="B91" s="31"/>
      <c r="C91" s="164" t="s">
        <v>83</v>
      </c>
      <c r="D91" s="164" t="s">
        <v>113</v>
      </c>
      <c r="E91" s="165" t="s">
        <v>125</v>
      </c>
      <c r="F91" s="166" t="s">
        <v>126</v>
      </c>
      <c r="G91" s="167" t="s">
        <v>116</v>
      </c>
      <c r="H91" s="168">
        <v>2.5569999999999999</v>
      </c>
      <c r="I91" s="169">
        <v>1370</v>
      </c>
      <c r="J91" s="169">
        <f>ROUND(I91*H91,2)</f>
        <v>3503.09</v>
      </c>
      <c r="K91" s="166" t="s">
        <v>127</v>
      </c>
      <c r="L91" s="35"/>
      <c r="M91" s="170" t="s">
        <v>17</v>
      </c>
      <c r="N91" s="171" t="s">
        <v>44</v>
      </c>
      <c r="O91" s="172">
        <v>0</v>
      </c>
      <c r="P91" s="172">
        <f>O91*H91</f>
        <v>0</v>
      </c>
      <c r="Q91" s="172">
        <v>0</v>
      </c>
      <c r="R91" s="172">
        <f>Q91*H91</f>
        <v>0</v>
      </c>
      <c r="S91" s="172">
        <v>0</v>
      </c>
      <c r="T91" s="173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74" t="s">
        <v>118</v>
      </c>
      <c r="AT91" s="174" t="s">
        <v>113</v>
      </c>
      <c r="AU91" s="174" t="s">
        <v>83</v>
      </c>
      <c r="AY91" s="16" t="s">
        <v>110</v>
      </c>
      <c r="BE91" s="175">
        <f>IF(N91="základní",J91,0)</f>
        <v>3503.09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6" t="s">
        <v>81</v>
      </c>
      <c r="BK91" s="175">
        <f>ROUND(I91*H91,2)</f>
        <v>3503.09</v>
      </c>
      <c r="BL91" s="16" t="s">
        <v>118</v>
      </c>
      <c r="BM91" s="174" t="s">
        <v>128</v>
      </c>
    </row>
    <row r="92" spans="1:65" s="2" customFormat="1" ht="37.9" customHeight="1">
      <c r="A92" s="30"/>
      <c r="B92" s="31"/>
      <c r="C92" s="164" t="s">
        <v>129</v>
      </c>
      <c r="D92" s="164" t="s">
        <v>113</v>
      </c>
      <c r="E92" s="165" t="s">
        <v>130</v>
      </c>
      <c r="F92" s="166" t="s">
        <v>131</v>
      </c>
      <c r="G92" s="167" t="s">
        <v>132</v>
      </c>
      <c r="H92" s="168">
        <v>39.119999999999997</v>
      </c>
      <c r="I92" s="169">
        <v>44.7</v>
      </c>
      <c r="J92" s="169">
        <f>ROUND(I92*H92,2)</f>
        <v>1748.66</v>
      </c>
      <c r="K92" s="166" t="s">
        <v>133</v>
      </c>
      <c r="L92" s="35"/>
      <c r="M92" s="170" t="s">
        <v>17</v>
      </c>
      <c r="N92" s="171" t="s">
        <v>44</v>
      </c>
      <c r="O92" s="172">
        <v>0</v>
      </c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74" t="s">
        <v>118</v>
      </c>
      <c r="AT92" s="174" t="s">
        <v>113</v>
      </c>
      <c r="AU92" s="174" t="s">
        <v>83</v>
      </c>
      <c r="AY92" s="16" t="s">
        <v>110</v>
      </c>
      <c r="BE92" s="175">
        <f>IF(N92="základní",J92,0)</f>
        <v>1748.66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16" t="s">
        <v>81</v>
      </c>
      <c r="BK92" s="175">
        <f>ROUND(I92*H92,2)</f>
        <v>1748.66</v>
      </c>
      <c r="BL92" s="16" t="s">
        <v>118</v>
      </c>
      <c r="BM92" s="174" t="s">
        <v>134</v>
      </c>
    </row>
    <row r="93" spans="1:65" s="13" customFormat="1" ht="11.25">
      <c r="B93" s="176"/>
      <c r="C93" s="177"/>
      <c r="D93" s="178" t="s">
        <v>120</v>
      </c>
      <c r="E93" s="179" t="s">
        <v>17</v>
      </c>
      <c r="F93" s="180" t="s">
        <v>135</v>
      </c>
      <c r="G93" s="177"/>
      <c r="H93" s="181">
        <v>11.08</v>
      </c>
      <c r="I93" s="177"/>
      <c r="J93" s="177"/>
      <c r="K93" s="177"/>
      <c r="L93" s="182"/>
      <c r="M93" s="183"/>
      <c r="N93" s="184"/>
      <c r="O93" s="184"/>
      <c r="P93" s="184"/>
      <c r="Q93" s="184"/>
      <c r="R93" s="184"/>
      <c r="S93" s="184"/>
      <c r="T93" s="185"/>
      <c r="AT93" s="186" t="s">
        <v>120</v>
      </c>
      <c r="AU93" s="186" t="s">
        <v>83</v>
      </c>
      <c r="AV93" s="13" t="s">
        <v>83</v>
      </c>
      <c r="AW93" s="13" t="s">
        <v>32</v>
      </c>
      <c r="AX93" s="13" t="s">
        <v>73</v>
      </c>
      <c r="AY93" s="186" t="s">
        <v>110</v>
      </c>
    </row>
    <row r="94" spans="1:65" s="13" customFormat="1" ht="11.25">
      <c r="B94" s="176"/>
      <c r="C94" s="177"/>
      <c r="D94" s="178" t="s">
        <v>120</v>
      </c>
      <c r="E94" s="179" t="s">
        <v>17</v>
      </c>
      <c r="F94" s="180" t="s">
        <v>136</v>
      </c>
      <c r="G94" s="177"/>
      <c r="H94" s="181">
        <v>12.47</v>
      </c>
      <c r="I94" s="177"/>
      <c r="J94" s="177"/>
      <c r="K94" s="177"/>
      <c r="L94" s="182"/>
      <c r="M94" s="183"/>
      <c r="N94" s="184"/>
      <c r="O94" s="184"/>
      <c r="P94" s="184"/>
      <c r="Q94" s="184"/>
      <c r="R94" s="184"/>
      <c r="S94" s="184"/>
      <c r="T94" s="185"/>
      <c r="AT94" s="186" t="s">
        <v>120</v>
      </c>
      <c r="AU94" s="186" t="s">
        <v>83</v>
      </c>
      <c r="AV94" s="13" t="s">
        <v>83</v>
      </c>
      <c r="AW94" s="13" t="s">
        <v>32</v>
      </c>
      <c r="AX94" s="13" t="s">
        <v>73</v>
      </c>
      <c r="AY94" s="186" t="s">
        <v>110</v>
      </c>
    </row>
    <row r="95" spans="1:65" s="13" customFormat="1" ht="11.25">
      <c r="B95" s="176"/>
      <c r="C95" s="177"/>
      <c r="D95" s="178" t="s">
        <v>120</v>
      </c>
      <c r="E95" s="179" t="s">
        <v>17</v>
      </c>
      <c r="F95" s="180" t="s">
        <v>137</v>
      </c>
      <c r="G95" s="177"/>
      <c r="H95" s="181">
        <v>15.57</v>
      </c>
      <c r="I95" s="177"/>
      <c r="J95" s="177"/>
      <c r="K95" s="177"/>
      <c r="L95" s="182"/>
      <c r="M95" s="183"/>
      <c r="N95" s="184"/>
      <c r="O95" s="184"/>
      <c r="P95" s="184"/>
      <c r="Q95" s="184"/>
      <c r="R95" s="184"/>
      <c r="S95" s="184"/>
      <c r="T95" s="185"/>
      <c r="AT95" s="186" t="s">
        <v>120</v>
      </c>
      <c r="AU95" s="186" t="s">
        <v>83</v>
      </c>
      <c r="AV95" s="13" t="s">
        <v>83</v>
      </c>
      <c r="AW95" s="13" t="s">
        <v>32</v>
      </c>
      <c r="AX95" s="13" t="s">
        <v>73</v>
      </c>
      <c r="AY95" s="186" t="s">
        <v>110</v>
      </c>
    </row>
    <row r="96" spans="1:65" s="14" customFormat="1" ht="11.25">
      <c r="B96" s="187"/>
      <c r="C96" s="188"/>
      <c r="D96" s="178" t="s">
        <v>120</v>
      </c>
      <c r="E96" s="189" t="s">
        <v>17</v>
      </c>
      <c r="F96" s="190" t="s">
        <v>124</v>
      </c>
      <c r="G96" s="188"/>
      <c r="H96" s="191">
        <v>39.119999999999997</v>
      </c>
      <c r="I96" s="188"/>
      <c r="J96" s="188"/>
      <c r="K96" s="188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120</v>
      </c>
      <c r="AU96" s="196" t="s">
        <v>83</v>
      </c>
      <c r="AV96" s="14" t="s">
        <v>118</v>
      </c>
      <c r="AW96" s="14" t="s">
        <v>32</v>
      </c>
      <c r="AX96" s="14" t="s">
        <v>81</v>
      </c>
      <c r="AY96" s="196" t="s">
        <v>110</v>
      </c>
    </row>
    <row r="97" spans="1:65" s="12" customFormat="1" ht="22.9" customHeight="1">
      <c r="B97" s="149"/>
      <c r="C97" s="150"/>
      <c r="D97" s="151" t="s">
        <v>72</v>
      </c>
      <c r="E97" s="162" t="s">
        <v>138</v>
      </c>
      <c r="F97" s="162" t="s">
        <v>139</v>
      </c>
      <c r="G97" s="150"/>
      <c r="H97" s="150"/>
      <c r="I97" s="150"/>
      <c r="J97" s="163">
        <f>BK97</f>
        <v>10151.290000000001</v>
      </c>
      <c r="K97" s="150"/>
      <c r="L97" s="154"/>
      <c r="M97" s="155"/>
      <c r="N97" s="156"/>
      <c r="O97" s="156"/>
      <c r="P97" s="157">
        <f>P98</f>
        <v>0</v>
      </c>
      <c r="Q97" s="156"/>
      <c r="R97" s="157">
        <f>R98</f>
        <v>0</v>
      </c>
      <c r="S97" s="156"/>
      <c r="T97" s="158">
        <f>T98</f>
        <v>0</v>
      </c>
      <c r="AR97" s="159" t="s">
        <v>81</v>
      </c>
      <c r="AT97" s="160" t="s">
        <v>72</v>
      </c>
      <c r="AU97" s="160" t="s">
        <v>81</v>
      </c>
      <c r="AY97" s="159" t="s">
        <v>110</v>
      </c>
      <c r="BK97" s="161">
        <f>BK98</f>
        <v>10151.290000000001</v>
      </c>
    </row>
    <row r="98" spans="1:65" s="2" customFormat="1" ht="37.9" customHeight="1">
      <c r="A98" s="30"/>
      <c r="B98" s="31"/>
      <c r="C98" s="164" t="s">
        <v>118</v>
      </c>
      <c r="D98" s="164" t="s">
        <v>113</v>
      </c>
      <c r="E98" s="165" t="s">
        <v>140</v>
      </c>
      <c r="F98" s="166" t="s">
        <v>141</v>
      </c>
      <c r="G98" s="167" t="s">
        <v>116</v>
      </c>
      <c r="H98" s="168">
        <v>2.5569999999999999</v>
      </c>
      <c r="I98" s="169">
        <v>3970</v>
      </c>
      <c r="J98" s="169">
        <f>ROUND(I98*H98,2)</f>
        <v>10151.290000000001</v>
      </c>
      <c r="K98" s="166" t="s">
        <v>142</v>
      </c>
      <c r="L98" s="35"/>
      <c r="M98" s="170" t="s">
        <v>17</v>
      </c>
      <c r="N98" s="171" t="s">
        <v>44</v>
      </c>
      <c r="O98" s="172">
        <v>0</v>
      </c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74" t="s">
        <v>118</v>
      </c>
      <c r="AT98" s="174" t="s">
        <v>113</v>
      </c>
      <c r="AU98" s="174" t="s">
        <v>83</v>
      </c>
      <c r="AY98" s="16" t="s">
        <v>110</v>
      </c>
      <c r="BE98" s="175">
        <f>IF(N98="základní",J98,0)</f>
        <v>10151.290000000001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6" t="s">
        <v>81</v>
      </c>
      <c r="BK98" s="175">
        <f>ROUND(I98*H98,2)</f>
        <v>10151.290000000001</v>
      </c>
      <c r="BL98" s="16" t="s">
        <v>118</v>
      </c>
      <c r="BM98" s="174" t="s">
        <v>143</v>
      </c>
    </row>
    <row r="99" spans="1:65" s="12" customFormat="1" ht="22.9" customHeight="1">
      <c r="B99" s="149"/>
      <c r="C99" s="150"/>
      <c r="D99" s="151" t="s">
        <v>72</v>
      </c>
      <c r="E99" s="162" t="s">
        <v>144</v>
      </c>
      <c r="F99" s="162" t="s">
        <v>145</v>
      </c>
      <c r="G99" s="150"/>
      <c r="H99" s="150"/>
      <c r="I99" s="150"/>
      <c r="J99" s="163">
        <f>BK99</f>
        <v>9035.09</v>
      </c>
      <c r="K99" s="150"/>
      <c r="L99" s="154"/>
      <c r="M99" s="155"/>
      <c r="N99" s="156"/>
      <c r="O99" s="156"/>
      <c r="P99" s="157">
        <f>SUM(P100:P104)</f>
        <v>0</v>
      </c>
      <c r="Q99" s="156"/>
      <c r="R99" s="157">
        <f>SUM(R100:R104)</f>
        <v>0</v>
      </c>
      <c r="S99" s="156"/>
      <c r="T99" s="158">
        <f>SUM(T100:T104)</f>
        <v>0</v>
      </c>
      <c r="AR99" s="159" t="s">
        <v>81</v>
      </c>
      <c r="AT99" s="160" t="s">
        <v>72</v>
      </c>
      <c r="AU99" s="160" t="s">
        <v>81</v>
      </c>
      <c r="AY99" s="159" t="s">
        <v>110</v>
      </c>
      <c r="BK99" s="161">
        <f>SUM(BK100:BK104)</f>
        <v>9035.09</v>
      </c>
    </row>
    <row r="100" spans="1:65" s="2" customFormat="1" ht="37.9" customHeight="1">
      <c r="A100" s="30"/>
      <c r="B100" s="31"/>
      <c r="C100" s="164" t="s">
        <v>146</v>
      </c>
      <c r="D100" s="164" t="s">
        <v>113</v>
      </c>
      <c r="E100" s="165" t="s">
        <v>147</v>
      </c>
      <c r="F100" s="166" t="s">
        <v>148</v>
      </c>
      <c r="G100" s="167" t="s">
        <v>149</v>
      </c>
      <c r="H100" s="168">
        <v>5.8810000000000002</v>
      </c>
      <c r="I100" s="169">
        <v>998</v>
      </c>
      <c r="J100" s="169">
        <f>ROUND(I100*H100,2)</f>
        <v>5869.24</v>
      </c>
      <c r="K100" s="166" t="s">
        <v>150</v>
      </c>
      <c r="L100" s="35"/>
      <c r="M100" s="170" t="s">
        <v>17</v>
      </c>
      <c r="N100" s="171" t="s">
        <v>44</v>
      </c>
      <c r="O100" s="172">
        <v>0</v>
      </c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74" t="s">
        <v>118</v>
      </c>
      <c r="AT100" s="174" t="s">
        <v>113</v>
      </c>
      <c r="AU100" s="174" t="s">
        <v>83</v>
      </c>
      <c r="AY100" s="16" t="s">
        <v>110</v>
      </c>
      <c r="BE100" s="175">
        <f>IF(N100="základní",J100,0)</f>
        <v>5869.24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6" t="s">
        <v>81</v>
      </c>
      <c r="BK100" s="175">
        <f>ROUND(I100*H100,2)</f>
        <v>5869.24</v>
      </c>
      <c r="BL100" s="16" t="s">
        <v>118</v>
      </c>
      <c r="BM100" s="174" t="s">
        <v>151</v>
      </c>
    </row>
    <row r="101" spans="1:65" s="2" customFormat="1" ht="37.9" customHeight="1">
      <c r="A101" s="30"/>
      <c r="B101" s="31"/>
      <c r="C101" s="164" t="s">
        <v>111</v>
      </c>
      <c r="D101" s="164" t="s">
        <v>113</v>
      </c>
      <c r="E101" s="165" t="s">
        <v>152</v>
      </c>
      <c r="F101" s="166" t="s">
        <v>153</v>
      </c>
      <c r="G101" s="167" t="s">
        <v>149</v>
      </c>
      <c r="H101" s="168">
        <v>5.8810000000000002</v>
      </c>
      <c r="I101" s="169">
        <v>301</v>
      </c>
      <c r="J101" s="169">
        <f>ROUND(I101*H101,2)</f>
        <v>1770.18</v>
      </c>
      <c r="K101" s="166" t="s">
        <v>154</v>
      </c>
      <c r="L101" s="35"/>
      <c r="M101" s="170" t="s">
        <v>17</v>
      </c>
      <c r="N101" s="171" t="s">
        <v>44</v>
      </c>
      <c r="O101" s="172">
        <v>0</v>
      </c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74" t="s">
        <v>118</v>
      </c>
      <c r="AT101" s="174" t="s">
        <v>113</v>
      </c>
      <c r="AU101" s="174" t="s">
        <v>83</v>
      </c>
      <c r="AY101" s="16" t="s">
        <v>110</v>
      </c>
      <c r="BE101" s="175">
        <f>IF(N101="základní",J101,0)</f>
        <v>1770.18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16" t="s">
        <v>81</v>
      </c>
      <c r="BK101" s="175">
        <f>ROUND(I101*H101,2)</f>
        <v>1770.18</v>
      </c>
      <c r="BL101" s="16" t="s">
        <v>118</v>
      </c>
      <c r="BM101" s="174" t="s">
        <v>155</v>
      </c>
    </row>
    <row r="102" spans="1:65" s="2" customFormat="1" ht="37.9" customHeight="1">
      <c r="A102" s="30"/>
      <c r="B102" s="31"/>
      <c r="C102" s="164" t="s">
        <v>156</v>
      </c>
      <c r="D102" s="164" t="s">
        <v>113</v>
      </c>
      <c r="E102" s="165" t="s">
        <v>157</v>
      </c>
      <c r="F102" s="166" t="s">
        <v>158</v>
      </c>
      <c r="G102" s="167" t="s">
        <v>149</v>
      </c>
      <c r="H102" s="168">
        <v>42.343000000000004</v>
      </c>
      <c r="I102" s="169">
        <v>13.1</v>
      </c>
      <c r="J102" s="169">
        <f>ROUND(I102*H102,2)</f>
        <v>554.69000000000005</v>
      </c>
      <c r="K102" s="166" t="s">
        <v>159</v>
      </c>
      <c r="L102" s="35"/>
      <c r="M102" s="170" t="s">
        <v>17</v>
      </c>
      <c r="N102" s="171" t="s">
        <v>44</v>
      </c>
      <c r="O102" s="172">
        <v>0</v>
      </c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74" t="s">
        <v>118</v>
      </c>
      <c r="AT102" s="174" t="s">
        <v>113</v>
      </c>
      <c r="AU102" s="174" t="s">
        <v>83</v>
      </c>
      <c r="AY102" s="16" t="s">
        <v>110</v>
      </c>
      <c r="BE102" s="175">
        <f>IF(N102="základní",J102,0)</f>
        <v>554.69000000000005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16" t="s">
        <v>81</v>
      </c>
      <c r="BK102" s="175">
        <f>ROUND(I102*H102,2)</f>
        <v>554.69000000000005</v>
      </c>
      <c r="BL102" s="16" t="s">
        <v>118</v>
      </c>
      <c r="BM102" s="174" t="s">
        <v>160</v>
      </c>
    </row>
    <row r="103" spans="1:65" s="13" customFormat="1" ht="11.25">
      <c r="B103" s="176"/>
      <c r="C103" s="177"/>
      <c r="D103" s="178" t="s">
        <v>120</v>
      </c>
      <c r="E103" s="179" t="s">
        <v>17</v>
      </c>
      <c r="F103" s="180" t="s">
        <v>161</v>
      </c>
      <c r="G103" s="177"/>
      <c r="H103" s="181">
        <v>42.343000000000004</v>
      </c>
      <c r="I103" s="177"/>
      <c r="J103" s="177"/>
      <c r="K103" s="177"/>
      <c r="L103" s="182"/>
      <c r="M103" s="183"/>
      <c r="N103" s="184"/>
      <c r="O103" s="184"/>
      <c r="P103" s="184"/>
      <c r="Q103" s="184"/>
      <c r="R103" s="184"/>
      <c r="S103" s="184"/>
      <c r="T103" s="185"/>
      <c r="AT103" s="186" t="s">
        <v>120</v>
      </c>
      <c r="AU103" s="186" t="s">
        <v>83</v>
      </c>
      <c r="AV103" s="13" t="s">
        <v>83</v>
      </c>
      <c r="AW103" s="13" t="s">
        <v>32</v>
      </c>
      <c r="AX103" s="13" t="s">
        <v>81</v>
      </c>
      <c r="AY103" s="186" t="s">
        <v>110</v>
      </c>
    </row>
    <row r="104" spans="1:65" s="2" customFormat="1" ht="37.9" customHeight="1">
      <c r="A104" s="30"/>
      <c r="B104" s="31"/>
      <c r="C104" s="164" t="s">
        <v>162</v>
      </c>
      <c r="D104" s="164" t="s">
        <v>113</v>
      </c>
      <c r="E104" s="165" t="s">
        <v>163</v>
      </c>
      <c r="F104" s="166" t="s">
        <v>164</v>
      </c>
      <c r="G104" s="167" t="s">
        <v>149</v>
      </c>
      <c r="H104" s="168">
        <v>5.8810000000000002</v>
      </c>
      <c r="I104" s="169">
        <v>143</v>
      </c>
      <c r="J104" s="169">
        <f>ROUND(I104*H104,2)</f>
        <v>840.98</v>
      </c>
      <c r="K104" s="166" t="s">
        <v>165</v>
      </c>
      <c r="L104" s="35"/>
      <c r="M104" s="197" t="s">
        <v>17</v>
      </c>
      <c r="N104" s="198" t="s">
        <v>44</v>
      </c>
      <c r="O104" s="199">
        <v>0</v>
      </c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74" t="s">
        <v>118</v>
      </c>
      <c r="AT104" s="174" t="s">
        <v>113</v>
      </c>
      <c r="AU104" s="174" t="s">
        <v>83</v>
      </c>
      <c r="AY104" s="16" t="s">
        <v>110</v>
      </c>
      <c r="BE104" s="175">
        <f>IF(N104="základní",J104,0)</f>
        <v>840.98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16" t="s">
        <v>81</v>
      </c>
      <c r="BK104" s="175">
        <f>ROUND(I104*H104,2)</f>
        <v>840.98</v>
      </c>
      <c r="BL104" s="16" t="s">
        <v>118</v>
      </c>
      <c r="BM104" s="174" t="s">
        <v>166</v>
      </c>
    </row>
    <row r="105" spans="1:65" s="2" customFormat="1" ht="6.95" customHeight="1">
      <c r="A105" s="30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5"/>
      <c r="M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</sheetData>
  <sheetProtection algorithmName="SHA-512" hashValue="2/sPGR4UZR95Owwy0+bhH9klSd8sQWpVV5NuXOBKYwoeCewfaaJD/fwQpwcrCudt4/XfNBevnOJIxygZpwULzg==" saltValue="N79+7Bw0ChVjDA4ulv0sesMdUBN31vm4CmrOCSfTfr3MrX6U8r46794wpbTHNbZ7rDjvnW1uShMrKTEaOAw9ng==" spinCount="100000" sheet="1" objects="1" scenarios="1" formatColumns="0" formatRows="0" autoFilter="0"/>
  <autoFilter ref="C82:K10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250708 - Bourání podlahov...</vt:lpstr>
      <vt:lpstr>'250708 - Bourání podlahov...'!Názvy_tisku</vt:lpstr>
      <vt:lpstr>'Rekapitulace stavby'!Názvy_tisku</vt:lpstr>
      <vt:lpstr>'250708 - Bourání podlahov...'!Oblast_tisku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staveb (oss)</dc:creator>
  <cp:lastModifiedBy>Michaela Lacková</cp:lastModifiedBy>
  <dcterms:created xsi:type="dcterms:W3CDTF">2025-09-12T05:35:46Z</dcterms:created>
  <dcterms:modified xsi:type="dcterms:W3CDTF">2025-09-12T08:58:27Z</dcterms:modified>
</cp:coreProperties>
</file>